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Ghiduri propuse spre aprobare-avizare\Ghid 4.2 lansare\Ghid lansat\Anexe Ghidul solicitantului - Actiunea 4.2\"/>
    </mc:Choice>
  </mc:AlternateContent>
  <bookViews>
    <workbookView xWindow="-105" yWindow="-105" windowWidth="23250" windowHeight="12570" tabRatio="938" activeTab="8"/>
  </bookViews>
  <sheets>
    <sheet name="Instructiuni" sheetId="47" r:id="rId1"/>
    <sheet name="Matrice Corelare Buget cu Deviz" sheetId="51" r:id="rId2"/>
    <sheet name="Buget_cerere" sheetId="15" r:id="rId3"/>
    <sheet name="Buget Obiective" sheetId="53" state="hidden" r:id="rId4"/>
    <sheet name="Buget Categorii Cheltuieli" sheetId="52" r:id="rId5"/>
    <sheet name="Funding Gap" sheetId="44" r:id="rId6"/>
    <sheet name="Amortizare" sheetId="45" r:id="rId7"/>
    <sheet name="Export SMIS" sheetId="49" r:id="rId8"/>
    <sheet name="Buget Sintetic" sheetId="48" r:id="rId9"/>
  </sheets>
  <externalReferences>
    <externalReference r:id="rId10"/>
  </externalReferences>
  <definedNames>
    <definedName name="FDR">'[1]1-Inputuri'!$E$26</definedName>
    <definedName name="OLE_LINK1" localSheetId="2">Buget_cerere!$F$114</definedName>
    <definedName name="TVA">#REF!</definedName>
    <definedName name="_xlnm.Print_Area" localSheetId="8">'Buget Sintetic'!$A$1:$L$54</definedName>
    <definedName name="_xlnm.Print_Area" localSheetId="2">Buget_cerere!$A$1:$S$131</definedName>
  </definedNames>
  <calcPr calcId="162913"/>
</workbook>
</file>

<file path=xl/calcChain.xml><?xml version="1.0" encoding="utf-8"?>
<calcChain xmlns="http://schemas.openxmlformats.org/spreadsheetml/2006/main">
  <c r="D111" i="15" l="1"/>
  <c r="F111" i="15"/>
  <c r="G111" i="15"/>
  <c r="C111" i="15"/>
  <c r="D112" i="15"/>
  <c r="F112" i="15"/>
  <c r="G112" i="15"/>
  <c r="C112" i="15"/>
  <c r="N107" i="15" l="1"/>
  <c r="E33" i="52" l="1"/>
  <c r="E13" i="52"/>
  <c r="G13" i="52"/>
  <c r="H13" i="52"/>
  <c r="D13" i="52"/>
  <c r="D41" i="15"/>
  <c r="F41" i="15"/>
  <c r="G41" i="15"/>
  <c r="C41" i="15"/>
  <c r="O41" i="15"/>
  <c r="P41" i="15"/>
  <c r="Q41" i="15"/>
  <c r="N41" i="15"/>
  <c r="C70" i="15"/>
  <c r="M14" i="48"/>
  <c r="M15" i="48"/>
  <c r="M16" i="48"/>
  <c r="M17" i="48"/>
  <c r="M18" i="48"/>
  <c r="M19" i="48"/>
  <c r="M20" i="48"/>
  <c r="M21" i="48"/>
  <c r="M22" i="48"/>
  <c r="M23" i="48"/>
  <c r="M24" i="48"/>
  <c r="M25" i="48"/>
  <c r="M26" i="48"/>
  <c r="M27" i="48"/>
  <c r="M28" i="48"/>
  <c r="M29" i="48"/>
  <c r="M30" i="48"/>
  <c r="M31" i="48"/>
  <c r="M32" i="48"/>
  <c r="M33" i="48"/>
  <c r="M34" i="48"/>
  <c r="M35" i="48"/>
  <c r="M36" i="48"/>
  <c r="M37" i="48"/>
  <c r="M38" i="48"/>
  <c r="M39" i="48"/>
  <c r="M40" i="48"/>
  <c r="M41" i="48"/>
  <c r="M42" i="48"/>
  <c r="M43" i="48"/>
  <c r="M44" i="48"/>
  <c r="M45" i="48"/>
  <c r="M46" i="48"/>
  <c r="M47" i="48"/>
  <c r="M48" i="48"/>
  <c r="M49" i="48"/>
  <c r="M50" i="48"/>
  <c r="M51" i="48"/>
  <c r="M52" i="48"/>
  <c r="M13" i="48"/>
  <c r="Q66" i="15"/>
  <c r="P66" i="15"/>
  <c r="O66" i="15"/>
  <c r="N66" i="15"/>
  <c r="D92" i="15"/>
  <c r="F92" i="15"/>
  <c r="G92" i="15"/>
  <c r="C92" i="15"/>
  <c r="E87" i="15"/>
  <c r="D86" i="15"/>
  <c r="F86" i="15"/>
  <c r="G86" i="15"/>
  <c r="C86" i="15"/>
  <c r="D83" i="15"/>
  <c r="F83" i="15"/>
  <c r="G83" i="15"/>
  <c r="C83" i="15"/>
  <c r="C80" i="15"/>
  <c r="D66" i="15"/>
  <c r="F66" i="15"/>
  <c r="G66" i="15"/>
  <c r="C66" i="15"/>
  <c r="C74" i="15"/>
  <c r="D74" i="15"/>
  <c r="F74" i="15"/>
  <c r="G74" i="15"/>
  <c r="D70" i="15"/>
  <c r="F70" i="15"/>
  <c r="G70" i="15"/>
  <c r="D63" i="15"/>
  <c r="F63" i="15"/>
  <c r="G63" i="15"/>
  <c r="C63" i="15"/>
  <c r="D60" i="15"/>
  <c r="F60" i="15"/>
  <c r="G60" i="15"/>
  <c r="C60" i="15"/>
  <c r="E45" i="15"/>
  <c r="C77" i="15" l="1"/>
  <c r="B32" i="45"/>
  <c r="E2" i="45" s="1"/>
  <c r="E4" i="52"/>
  <c r="G4" i="52"/>
  <c r="H4" i="52"/>
  <c r="D4" i="52"/>
  <c r="D77" i="15"/>
  <c r="E8" i="52"/>
  <c r="G8" i="52"/>
  <c r="H8" i="52"/>
  <c r="D8" i="52"/>
  <c r="E6" i="52"/>
  <c r="G6" i="52"/>
  <c r="H6" i="52"/>
  <c r="D6" i="52"/>
  <c r="E5" i="52"/>
  <c r="E73" i="15"/>
  <c r="G5" i="52"/>
  <c r="H5" i="52"/>
  <c r="H73" i="15"/>
  <c r="D5" i="52"/>
  <c r="E9" i="52"/>
  <c r="G9" i="52"/>
  <c r="H9" i="52"/>
  <c r="H75" i="15"/>
  <c r="D9" i="52"/>
  <c r="E18" i="52"/>
  <c r="G18" i="52"/>
  <c r="H18" i="52"/>
  <c r="D18" i="52"/>
  <c r="E19" i="52"/>
  <c r="G19" i="52"/>
  <c r="H19" i="52"/>
  <c r="D19" i="52"/>
  <c r="E39" i="52"/>
  <c r="G39" i="52"/>
  <c r="H39" i="52"/>
  <c r="E40" i="52"/>
  <c r="G40" i="52"/>
  <c r="H40" i="52"/>
  <c r="E41" i="52"/>
  <c r="G41" i="52"/>
  <c r="H41" i="52"/>
  <c r="H89" i="15"/>
  <c r="I41" i="52" s="1"/>
  <c r="E42" i="52"/>
  <c r="G42" i="52"/>
  <c r="H42" i="52"/>
  <c r="H90" i="15"/>
  <c r="I42" i="52" s="1"/>
  <c r="E43" i="52"/>
  <c r="G43" i="52"/>
  <c r="H43" i="52"/>
  <c r="D40" i="52"/>
  <c r="D41" i="52"/>
  <c r="D42" i="52"/>
  <c r="D43" i="52"/>
  <c r="D39" i="52"/>
  <c r="E20" i="52"/>
  <c r="G20" i="52"/>
  <c r="H20" i="52"/>
  <c r="D20" i="52"/>
  <c r="E21" i="52"/>
  <c r="G21" i="52"/>
  <c r="H21" i="52"/>
  <c r="H98" i="15"/>
  <c r="I21" i="52" s="1"/>
  <c r="E22" i="52"/>
  <c r="G22" i="52"/>
  <c r="H22" i="52"/>
  <c r="D22" i="52"/>
  <c r="D21" i="52"/>
  <c r="E44" i="52"/>
  <c r="G44" i="52"/>
  <c r="H44" i="52"/>
  <c r="D44" i="52"/>
  <c r="E3" i="52"/>
  <c r="G3" i="52"/>
  <c r="H3" i="52"/>
  <c r="E7" i="52"/>
  <c r="G7" i="52"/>
  <c r="H7" i="52"/>
  <c r="E10" i="52"/>
  <c r="G10" i="52"/>
  <c r="H10" i="52"/>
  <c r="E11" i="52"/>
  <c r="G11" i="52"/>
  <c r="H11" i="52"/>
  <c r="E12" i="52"/>
  <c r="G12" i="52"/>
  <c r="H12" i="52"/>
  <c r="H13" i="15"/>
  <c r="I13" i="52" s="1"/>
  <c r="E14" i="52"/>
  <c r="G14" i="52"/>
  <c r="H14" i="52"/>
  <c r="E15" i="52"/>
  <c r="G15" i="52"/>
  <c r="H15" i="52"/>
  <c r="E16" i="52"/>
  <c r="G16" i="52"/>
  <c r="H16" i="52"/>
  <c r="E17" i="52"/>
  <c r="G17" i="52"/>
  <c r="H17" i="52"/>
  <c r="E23" i="52"/>
  <c r="G23" i="52"/>
  <c r="H23" i="52"/>
  <c r="E24" i="52"/>
  <c r="G24" i="52"/>
  <c r="H24" i="52"/>
  <c r="E25" i="52"/>
  <c r="G25" i="52"/>
  <c r="H25" i="52"/>
  <c r="H20" i="15"/>
  <c r="I25" i="52" s="1"/>
  <c r="E26" i="52"/>
  <c r="G26" i="52"/>
  <c r="H26" i="52"/>
  <c r="E27" i="52"/>
  <c r="G27" i="52"/>
  <c r="H27" i="52"/>
  <c r="E28" i="52"/>
  <c r="G28" i="52"/>
  <c r="H28" i="52"/>
  <c r="E29" i="52"/>
  <c r="G29" i="52"/>
  <c r="H29" i="52"/>
  <c r="E30" i="52"/>
  <c r="G30" i="52"/>
  <c r="H30" i="52"/>
  <c r="H28" i="15"/>
  <c r="I30" i="52" s="1"/>
  <c r="E31" i="52"/>
  <c r="G31" i="52"/>
  <c r="H31" i="52"/>
  <c r="H30" i="15"/>
  <c r="I31" i="52" s="1"/>
  <c r="E32" i="52"/>
  <c r="G32" i="52"/>
  <c r="H32" i="52"/>
  <c r="G33" i="52"/>
  <c r="H33" i="52"/>
  <c r="E34" i="52"/>
  <c r="G34" i="52"/>
  <c r="H34" i="52"/>
  <c r="E35" i="52"/>
  <c r="G35" i="52"/>
  <c r="H35" i="52"/>
  <c r="E36" i="52"/>
  <c r="G36" i="52"/>
  <c r="H36" i="52"/>
  <c r="E37" i="52"/>
  <c r="G37" i="52"/>
  <c r="H37" i="52"/>
  <c r="E38" i="52"/>
  <c r="F38" i="52"/>
  <c r="G38" i="52"/>
  <c r="H38" i="52"/>
  <c r="H45" i="15"/>
  <c r="I45" i="15" s="1"/>
  <c r="J38" i="52" s="1"/>
  <c r="C21" i="15"/>
  <c r="C17" i="15"/>
  <c r="D12" i="15"/>
  <c r="D15" i="15" s="1"/>
  <c r="F12" i="15"/>
  <c r="F15" i="15" s="1"/>
  <c r="G12" i="15"/>
  <c r="G15" i="15" s="1"/>
  <c r="H14" i="15"/>
  <c r="C12" i="15"/>
  <c r="C15" i="15" s="1"/>
  <c r="D10" i="15"/>
  <c r="F10" i="15"/>
  <c r="G10" i="15"/>
  <c r="C10" i="15"/>
  <c r="D14" i="52"/>
  <c r="D16" i="52"/>
  <c r="D17" i="52"/>
  <c r="D15" i="52"/>
  <c r="D7" i="52"/>
  <c r="D37" i="52"/>
  <c r="D36" i="52"/>
  <c r="D35" i="52"/>
  <c r="D34" i="52"/>
  <c r="D33" i="52"/>
  <c r="D32" i="52"/>
  <c r="D31" i="52"/>
  <c r="D30" i="52"/>
  <c r="D29" i="52"/>
  <c r="D28" i="52"/>
  <c r="D27" i="52"/>
  <c r="D26" i="52"/>
  <c r="D25" i="52"/>
  <c r="D24" i="52"/>
  <c r="D23" i="52"/>
  <c r="O60" i="15"/>
  <c r="O63" i="15"/>
  <c r="O70" i="15"/>
  <c r="O74" i="15"/>
  <c r="O100" i="15"/>
  <c r="O92" i="15"/>
  <c r="O86" i="15"/>
  <c r="O80" i="15"/>
  <c r="O83" i="15"/>
  <c r="O17" i="15"/>
  <c r="O21" i="15"/>
  <c r="O29" i="15"/>
  <c r="O33" i="15"/>
  <c r="O36" i="15"/>
  <c r="O40" i="15"/>
  <c r="O49" i="15"/>
  <c r="O52" i="15"/>
  <c r="O55" i="15"/>
  <c r="O12" i="15"/>
  <c r="O15" i="15" s="1"/>
  <c r="O10" i="15"/>
  <c r="O108" i="15"/>
  <c r="P60" i="15"/>
  <c r="P63" i="15"/>
  <c r="P70" i="15"/>
  <c r="P74" i="15"/>
  <c r="P100" i="15"/>
  <c r="P92" i="15"/>
  <c r="P86" i="15"/>
  <c r="P80" i="15"/>
  <c r="P83" i="15"/>
  <c r="P17" i="15"/>
  <c r="P21" i="15"/>
  <c r="P29" i="15"/>
  <c r="P33" i="15"/>
  <c r="P36" i="15"/>
  <c r="P40" i="15"/>
  <c r="P49" i="15"/>
  <c r="P52" i="15"/>
  <c r="P55" i="15"/>
  <c r="P12" i="15"/>
  <c r="P15" i="15" s="1"/>
  <c r="P10" i="15"/>
  <c r="P108" i="15"/>
  <c r="Q60" i="15"/>
  <c r="Q63" i="15"/>
  <c r="Q70" i="15"/>
  <c r="Q74" i="15"/>
  <c r="Q100" i="15"/>
  <c r="Q92" i="15"/>
  <c r="Q86" i="15"/>
  <c r="Q80" i="15"/>
  <c r="Q83" i="15"/>
  <c r="Q17" i="15"/>
  <c r="Q21" i="15"/>
  <c r="Q29" i="15"/>
  <c r="Q33" i="15"/>
  <c r="Q36" i="15"/>
  <c r="Q40" i="15"/>
  <c r="Q49" i="15"/>
  <c r="Q52" i="15"/>
  <c r="Q55" i="15"/>
  <c r="Q12" i="15"/>
  <c r="Q15" i="15" s="1"/>
  <c r="Q10" i="15"/>
  <c r="Q108" i="15"/>
  <c r="Q122" i="15"/>
  <c r="P122" i="15"/>
  <c r="O122" i="15"/>
  <c r="N122" i="15"/>
  <c r="N74" i="15"/>
  <c r="N12" i="15"/>
  <c r="N15" i="15" s="1"/>
  <c r="N29" i="15"/>
  <c r="N33" i="15"/>
  <c r="N36" i="15"/>
  <c r="N49" i="15"/>
  <c r="N52" i="15"/>
  <c r="N55" i="15"/>
  <c r="N60" i="15"/>
  <c r="N63" i="15"/>
  <c r="N80" i="15"/>
  <c r="N83" i="15"/>
  <c r="N92" i="15"/>
  <c r="D56" i="44"/>
  <c r="E14" i="15"/>
  <c r="E62" i="15"/>
  <c r="E65" i="15"/>
  <c r="E76" i="15"/>
  <c r="E94" i="15"/>
  <c r="K94" i="15"/>
  <c r="E82" i="15"/>
  <c r="E85" i="15"/>
  <c r="H85" i="15"/>
  <c r="H23" i="15"/>
  <c r="H31" i="15"/>
  <c r="E31" i="15"/>
  <c r="H35" i="15"/>
  <c r="H38" i="15"/>
  <c r="E38" i="15"/>
  <c r="H51" i="15"/>
  <c r="H54" i="15"/>
  <c r="H62" i="15"/>
  <c r="H65" i="15"/>
  <c r="H68" i="15"/>
  <c r="H76" i="15"/>
  <c r="H82" i="15"/>
  <c r="H94" i="15"/>
  <c r="E23" i="15"/>
  <c r="E35" i="15"/>
  <c r="E51" i="15"/>
  <c r="E54" i="15"/>
  <c r="E68" i="15"/>
  <c r="N108" i="15"/>
  <c r="N100" i="15"/>
  <c r="N86" i="15"/>
  <c r="N70" i="15"/>
  <c r="N17" i="15"/>
  <c r="N21" i="15"/>
  <c r="N10" i="15"/>
  <c r="E104" i="15"/>
  <c r="E105" i="15"/>
  <c r="E106" i="15"/>
  <c r="E98" i="15"/>
  <c r="E99" i="15"/>
  <c r="F22" i="52" s="1"/>
  <c r="E95" i="15"/>
  <c r="E93" i="15"/>
  <c r="F39" i="52"/>
  <c r="E88" i="15"/>
  <c r="F40" i="52" s="1"/>
  <c r="E89" i="15"/>
  <c r="F41" i="52" s="1"/>
  <c r="E90" i="15"/>
  <c r="F42" i="52" s="1"/>
  <c r="E91" i="15"/>
  <c r="E81" i="15"/>
  <c r="F18" i="52" s="1"/>
  <c r="E84" i="15"/>
  <c r="E61" i="15"/>
  <c r="E64" i="15"/>
  <c r="H64" i="15"/>
  <c r="E67" i="15"/>
  <c r="E69" i="15"/>
  <c r="F4" i="52" s="1"/>
  <c r="E71" i="15"/>
  <c r="E72" i="15"/>
  <c r="E75" i="15"/>
  <c r="F9" i="52" s="1"/>
  <c r="E18" i="15"/>
  <c r="F23" i="52" s="1"/>
  <c r="E19" i="15"/>
  <c r="F24" i="52" s="1"/>
  <c r="E20" i="15"/>
  <c r="F25" i="52" s="1"/>
  <c r="E22" i="15"/>
  <c r="F26" i="52" s="1"/>
  <c r="E24" i="15"/>
  <c r="F27" i="52" s="1"/>
  <c r="E25" i="15"/>
  <c r="E27" i="15"/>
  <c r="F29" i="52" s="1"/>
  <c r="E28" i="15"/>
  <c r="F30" i="52" s="1"/>
  <c r="E30" i="15"/>
  <c r="F31" i="52" s="1"/>
  <c r="E32" i="15"/>
  <c r="F32" i="52" s="1"/>
  <c r="E34" i="15"/>
  <c r="F33" i="52" s="1"/>
  <c r="E37" i="15"/>
  <c r="F34" i="52" s="1"/>
  <c r="E39" i="15"/>
  <c r="E42" i="15"/>
  <c r="E43" i="15"/>
  <c r="E44" i="15"/>
  <c r="E46" i="15"/>
  <c r="E50" i="15"/>
  <c r="E53" i="15"/>
  <c r="F52" i="15"/>
  <c r="G52" i="15"/>
  <c r="E56" i="15"/>
  <c r="F36" i="52" s="1"/>
  <c r="E57" i="15"/>
  <c r="H57" i="15"/>
  <c r="E13" i="15"/>
  <c r="F13" i="52" s="1"/>
  <c r="E6" i="15"/>
  <c r="E7" i="15"/>
  <c r="H7" i="15"/>
  <c r="I10" i="52" s="1"/>
  <c r="E8" i="15"/>
  <c r="F11" i="52" s="1"/>
  <c r="E9" i="15"/>
  <c r="H50" i="15"/>
  <c r="H53" i="15"/>
  <c r="H56" i="15"/>
  <c r="I36" i="52" s="1"/>
  <c r="D38" i="52"/>
  <c r="H87" i="15"/>
  <c r="H88" i="15"/>
  <c r="I40" i="52" s="1"/>
  <c r="H91" i="15"/>
  <c r="I43" i="52" s="1"/>
  <c r="D10" i="52"/>
  <c r="D11" i="52"/>
  <c r="D12" i="52"/>
  <c r="C29" i="15"/>
  <c r="C33" i="15"/>
  <c r="C36" i="15"/>
  <c r="H69" i="15"/>
  <c r="I4" i="52" s="1"/>
  <c r="H72" i="15"/>
  <c r="I8" i="52" s="1"/>
  <c r="H8" i="15"/>
  <c r="I11" i="52" s="1"/>
  <c r="H9" i="15"/>
  <c r="I12" i="52" s="1"/>
  <c r="H61" i="15"/>
  <c r="H67" i="15"/>
  <c r="H81" i="15"/>
  <c r="I18" i="52" s="1"/>
  <c r="H84" i="15"/>
  <c r="H93" i="15"/>
  <c r="H99" i="15"/>
  <c r="H46" i="15"/>
  <c r="H106" i="15"/>
  <c r="H95" i="15"/>
  <c r="H44" i="15"/>
  <c r="H43" i="15"/>
  <c r="H42" i="15"/>
  <c r="H39" i="15"/>
  <c r="H104" i="15"/>
  <c r="D21" i="15"/>
  <c r="D29" i="15"/>
  <c r="D33" i="15"/>
  <c r="D36" i="15"/>
  <c r="D80" i="15"/>
  <c r="D79" i="15" s="1"/>
  <c r="D100" i="15"/>
  <c r="D17" i="15"/>
  <c r="D40" i="15"/>
  <c r="D49" i="15"/>
  <c r="D52" i="15"/>
  <c r="D55" i="15"/>
  <c r="D108" i="15"/>
  <c r="F21" i="15"/>
  <c r="F29" i="15"/>
  <c r="F33" i="15"/>
  <c r="F36" i="15"/>
  <c r="G21" i="15"/>
  <c r="G29" i="15"/>
  <c r="G33" i="15"/>
  <c r="G36" i="15"/>
  <c r="H71" i="15"/>
  <c r="H18" i="15"/>
  <c r="I23" i="52" s="1"/>
  <c r="H19" i="15"/>
  <c r="I24" i="52" s="1"/>
  <c r="H24" i="15"/>
  <c r="I27" i="52" s="1"/>
  <c r="H25" i="15"/>
  <c r="I28" i="52" s="1"/>
  <c r="H27" i="15"/>
  <c r="I29" i="52" s="1"/>
  <c r="H32" i="15"/>
  <c r="I32" i="52" s="1"/>
  <c r="F80" i="15"/>
  <c r="F79" i="15" s="1"/>
  <c r="G80" i="15"/>
  <c r="H6" i="15"/>
  <c r="I3" i="52" s="1"/>
  <c r="F100" i="15"/>
  <c r="G100" i="15"/>
  <c r="F17" i="15"/>
  <c r="G17" i="15"/>
  <c r="F40" i="15"/>
  <c r="G40" i="15"/>
  <c r="F49" i="15"/>
  <c r="F48" i="15" s="1"/>
  <c r="G49" i="15"/>
  <c r="F55" i="15"/>
  <c r="G55" i="15"/>
  <c r="H105" i="15"/>
  <c r="C100" i="15"/>
  <c r="C40" i="15"/>
  <c r="C49" i="15"/>
  <c r="C52" i="15"/>
  <c r="C55" i="15"/>
  <c r="C108" i="15"/>
  <c r="R104" i="15"/>
  <c r="R105" i="15"/>
  <c r="R106" i="15"/>
  <c r="R107" i="15"/>
  <c r="S107" i="15" s="1"/>
  <c r="R103" i="15"/>
  <c r="S103" i="15" s="1"/>
  <c r="R99" i="15"/>
  <c r="R98" i="15"/>
  <c r="R97" i="15"/>
  <c r="S97" i="15" s="1"/>
  <c r="R95" i="15"/>
  <c r="R94" i="15"/>
  <c r="R93" i="15"/>
  <c r="R91" i="15"/>
  <c r="R90" i="15"/>
  <c r="R89" i="15"/>
  <c r="R88" i="15"/>
  <c r="R87" i="15"/>
  <c r="R85" i="15"/>
  <c r="R84" i="15"/>
  <c r="R82" i="15"/>
  <c r="R81" i="15"/>
  <c r="R78" i="15"/>
  <c r="S78" i="15" s="1"/>
  <c r="R76" i="15"/>
  <c r="R75" i="15"/>
  <c r="R73" i="15"/>
  <c r="R72" i="15"/>
  <c r="R71" i="15"/>
  <c r="R69" i="15"/>
  <c r="R68" i="15"/>
  <c r="R67" i="15"/>
  <c r="R65" i="15"/>
  <c r="R64" i="15"/>
  <c r="R62" i="15"/>
  <c r="R61" i="15"/>
  <c r="R59" i="15"/>
  <c r="S59" i="15" s="1"/>
  <c r="R57" i="15"/>
  <c r="R56" i="15"/>
  <c r="R54" i="15"/>
  <c r="R53" i="15"/>
  <c r="R51" i="15"/>
  <c r="R50" i="15"/>
  <c r="R46" i="15"/>
  <c r="R45" i="15"/>
  <c r="R44" i="15"/>
  <c r="R43" i="15"/>
  <c r="R42" i="15"/>
  <c r="R39" i="15"/>
  <c r="R38" i="15"/>
  <c r="R37" i="15"/>
  <c r="H37" i="15"/>
  <c r="R35" i="15"/>
  <c r="R34" i="15"/>
  <c r="H34" i="15"/>
  <c r="I33" i="52" s="1"/>
  <c r="R32" i="15"/>
  <c r="R31" i="15"/>
  <c r="R30" i="15"/>
  <c r="R28" i="15"/>
  <c r="R27" i="15"/>
  <c r="R25" i="15"/>
  <c r="R24" i="15"/>
  <c r="R23" i="15"/>
  <c r="R22" i="15"/>
  <c r="H22" i="15"/>
  <c r="I26" i="52" s="1"/>
  <c r="R20" i="15"/>
  <c r="R19" i="15"/>
  <c r="R18" i="15"/>
  <c r="R14" i="15"/>
  <c r="R13" i="15"/>
  <c r="B72" i="15"/>
  <c r="D3" i="52"/>
  <c r="J15" i="44"/>
  <c r="K45" i="15"/>
  <c r="D66" i="44"/>
  <c r="D15" i="44"/>
  <c r="D25" i="44"/>
  <c r="C58" i="44"/>
  <c r="C59" i="44"/>
  <c r="C60" i="44"/>
  <c r="C61" i="44"/>
  <c r="C62" i="44"/>
  <c r="C63" i="44"/>
  <c r="C64" i="44"/>
  <c r="C65" i="44"/>
  <c r="B59" i="44"/>
  <c r="B60" i="44"/>
  <c r="B61" i="44"/>
  <c r="B62" i="44"/>
  <c r="B63" i="44"/>
  <c r="B64" i="44"/>
  <c r="B65" i="44"/>
  <c r="C47" i="44"/>
  <c r="C48" i="44"/>
  <c r="C49" i="44"/>
  <c r="C50" i="44"/>
  <c r="C51" i="44"/>
  <c r="C52" i="44"/>
  <c r="C53" i="44"/>
  <c r="C54" i="44"/>
  <c r="C55" i="44"/>
  <c r="C46" i="44"/>
  <c r="B54" i="44"/>
  <c r="B50" i="44"/>
  <c r="B51" i="44"/>
  <c r="B52" i="44"/>
  <c r="B53" i="44"/>
  <c r="B48" i="44"/>
  <c r="B49" i="44"/>
  <c r="B47" i="44"/>
  <c r="E15" i="44"/>
  <c r="F15" i="44"/>
  <c r="G15" i="44"/>
  <c r="H15" i="44"/>
  <c r="I15" i="44"/>
  <c r="K15" i="44"/>
  <c r="L15" i="44"/>
  <c r="M15" i="44"/>
  <c r="N15" i="44"/>
  <c r="O15" i="44"/>
  <c r="P15" i="44"/>
  <c r="Q15" i="44"/>
  <c r="R15" i="44"/>
  <c r="S15" i="44"/>
  <c r="T15" i="44"/>
  <c r="U15" i="44"/>
  <c r="V15" i="44"/>
  <c r="W15" i="44"/>
  <c r="X15" i="44"/>
  <c r="Y15" i="44"/>
  <c r="Z15" i="44"/>
  <c r="AA15" i="44"/>
  <c r="AB15" i="44"/>
  <c r="AC15" i="44"/>
  <c r="AD15" i="44"/>
  <c r="AE15" i="44"/>
  <c r="AF15" i="44"/>
  <c r="AG15" i="44"/>
  <c r="K73" i="15"/>
  <c r="J73" i="15"/>
  <c r="K72" i="15"/>
  <c r="J72" i="15"/>
  <c r="K71" i="15"/>
  <c r="J71" i="15"/>
  <c r="B71" i="15"/>
  <c r="J45" i="15"/>
  <c r="B45" i="15"/>
  <c r="C42" i="53"/>
  <c r="D42" i="53" s="1"/>
  <c r="C40" i="53"/>
  <c r="D40" i="53" s="1"/>
  <c r="C41" i="53"/>
  <c r="D41" i="53" s="1"/>
  <c r="E41" i="53" s="1"/>
  <c r="G32" i="53"/>
  <c r="D32" i="53" s="1"/>
  <c r="D31" i="53" s="1"/>
  <c r="H32" i="53"/>
  <c r="H31" i="53" s="1"/>
  <c r="C37" i="53"/>
  <c r="D37" i="53" s="1"/>
  <c r="C30" i="53"/>
  <c r="D30" i="53" s="1"/>
  <c r="C27" i="53"/>
  <c r="D27" i="53" s="1"/>
  <c r="C28" i="53"/>
  <c r="C29" i="53"/>
  <c r="D29" i="53"/>
  <c r="D16" i="53"/>
  <c r="E37" i="53"/>
  <c r="C24" i="53"/>
  <c r="C25" i="53"/>
  <c r="E25" i="53" s="1"/>
  <c r="C26" i="53"/>
  <c r="E26" i="53"/>
  <c r="C22" i="53"/>
  <c r="E22" i="53"/>
  <c r="C21" i="53"/>
  <c r="E21" i="53" s="1"/>
  <c r="C20" i="53"/>
  <c r="E20" i="53" s="1"/>
  <c r="F16" i="53"/>
  <c r="G16" i="53"/>
  <c r="H16" i="53"/>
  <c r="I16" i="53"/>
  <c r="J16" i="53"/>
  <c r="K16" i="53"/>
  <c r="L16" i="53"/>
  <c r="M16" i="53"/>
  <c r="N16" i="53"/>
  <c r="O16" i="53"/>
  <c r="P16" i="53"/>
  <c r="Q16" i="53"/>
  <c r="R16" i="53"/>
  <c r="S16" i="53"/>
  <c r="F32" i="53"/>
  <c r="C82" i="53"/>
  <c r="D82" i="53" s="1"/>
  <c r="C83" i="53"/>
  <c r="C59" i="53"/>
  <c r="C60" i="53"/>
  <c r="D60" i="53"/>
  <c r="E60" i="53" s="1"/>
  <c r="C61" i="53"/>
  <c r="D61" i="53" s="1"/>
  <c r="E61" i="53" s="1"/>
  <c r="C62" i="53"/>
  <c r="D62" i="53" s="1"/>
  <c r="C63" i="53"/>
  <c r="C64" i="53"/>
  <c r="D64" i="53" s="1"/>
  <c r="E64" i="53" s="1"/>
  <c r="C65" i="53"/>
  <c r="D65" i="53" s="1"/>
  <c r="C66" i="53"/>
  <c r="D66" i="53" s="1"/>
  <c r="E66" i="53" s="1"/>
  <c r="C50" i="53"/>
  <c r="D50" i="53" s="1"/>
  <c r="E50" i="53" s="1"/>
  <c r="C51" i="53"/>
  <c r="C52" i="53"/>
  <c r="C53" i="53"/>
  <c r="D53" i="53" s="1"/>
  <c r="E53" i="53" s="1"/>
  <c r="C54" i="53"/>
  <c r="D54" i="53" s="1"/>
  <c r="E54" i="53" s="1"/>
  <c r="C55" i="53"/>
  <c r="D55" i="53" s="1"/>
  <c r="E55" i="53" s="1"/>
  <c r="C56" i="53"/>
  <c r="D56" i="53" s="1"/>
  <c r="C57" i="53"/>
  <c r="D57" i="53" s="1"/>
  <c r="E57" i="53" s="1"/>
  <c r="C48" i="53"/>
  <c r="D48" i="53"/>
  <c r="E48" i="53" s="1"/>
  <c r="C47" i="53"/>
  <c r="D47" i="53" s="1"/>
  <c r="E47" i="53" s="1"/>
  <c r="C46" i="53"/>
  <c r="D46" i="53"/>
  <c r="E46" i="53" s="1"/>
  <c r="C45" i="53"/>
  <c r="D14" i="53"/>
  <c r="D11" i="53"/>
  <c r="C33" i="53"/>
  <c r="E33" i="53"/>
  <c r="E82" i="53"/>
  <c r="F72" i="53"/>
  <c r="F69" i="53"/>
  <c r="F80" i="53"/>
  <c r="G72" i="53"/>
  <c r="G80" i="53" s="1"/>
  <c r="G69" i="53"/>
  <c r="H72" i="53"/>
  <c r="H69" i="53"/>
  <c r="I72" i="53"/>
  <c r="I69" i="53"/>
  <c r="I80" i="53" s="1"/>
  <c r="J72" i="53"/>
  <c r="J69" i="53"/>
  <c r="K72" i="53"/>
  <c r="K69" i="53"/>
  <c r="L72" i="53"/>
  <c r="L69" i="53"/>
  <c r="M72" i="53"/>
  <c r="M69" i="53"/>
  <c r="N72" i="53"/>
  <c r="N80" i="53" s="1"/>
  <c r="N69" i="53"/>
  <c r="O72" i="53"/>
  <c r="O69" i="53"/>
  <c r="P72" i="53"/>
  <c r="P80" i="53" s="1"/>
  <c r="P69" i="53"/>
  <c r="Q72" i="53"/>
  <c r="Q69" i="53"/>
  <c r="Q80" i="53" s="1"/>
  <c r="R72" i="53"/>
  <c r="R69" i="53"/>
  <c r="S72" i="53"/>
  <c r="S69" i="53"/>
  <c r="S80" i="53" s="1"/>
  <c r="C13" i="53"/>
  <c r="E13" i="53" s="1"/>
  <c r="E14" i="53" s="1"/>
  <c r="C7" i="53"/>
  <c r="E7" i="53" s="1"/>
  <c r="C8" i="53"/>
  <c r="E8" i="53" s="1"/>
  <c r="C9" i="53"/>
  <c r="C10" i="53"/>
  <c r="E10" i="53" s="1"/>
  <c r="F14" i="53"/>
  <c r="G14" i="53"/>
  <c r="H14" i="53"/>
  <c r="I14" i="53"/>
  <c r="J14" i="53"/>
  <c r="K14" i="53"/>
  <c r="L14" i="53"/>
  <c r="M14" i="53"/>
  <c r="N14" i="53"/>
  <c r="O14" i="53"/>
  <c r="P14" i="53"/>
  <c r="Q14" i="53"/>
  <c r="R14" i="53"/>
  <c r="S14" i="53"/>
  <c r="C79" i="53"/>
  <c r="C78" i="53"/>
  <c r="D78" i="53" s="1"/>
  <c r="E78" i="53" s="1"/>
  <c r="C71" i="53"/>
  <c r="D71" i="53" s="1"/>
  <c r="C70" i="53"/>
  <c r="D70" i="53" s="1"/>
  <c r="C73" i="53"/>
  <c r="E73" i="53" s="1"/>
  <c r="C74" i="53"/>
  <c r="E74" i="53" s="1"/>
  <c r="C75" i="53"/>
  <c r="E75" i="53" s="1"/>
  <c r="C76" i="53"/>
  <c r="E76" i="53" s="1"/>
  <c r="C77" i="53"/>
  <c r="E77" i="53" s="1"/>
  <c r="D72" i="53"/>
  <c r="C12" i="53"/>
  <c r="E12" i="53" s="1"/>
  <c r="C15" i="53"/>
  <c r="E15" i="53" s="1"/>
  <c r="C17" i="53"/>
  <c r="E17" i="53" s="1"/>
  <c r="C18" i="53"/>
  <c r="E18" i="53" s="1"/>
  <c r="C19" i="53"/>
  <c r="E19" i="53" s="1"/>
  <c r="C34" i="53"/>
  <c r="E34" i="53" s="1"/>
  <c r="C35" i="53"/>
  <c r="E35" i="53" s="1"/>
  <c r="C36" i="53"/>
  <c r="E36" i="53" s="1"/>
  <c r="C44" i="53"/>
  <c r="E44" i="53" s="1"/>
  <c r="C68" i="53"/>
  <c r="E68" i="53" s="1"/>
  <c r="F11" i="53"/>
  <c r="G11" i="53"/>
  <c r="H11" i="53"/>
  <c r="I11" i="53"/>
  <c r="J11" i="53"/>
  <c r="K11" i="53"/>
  <c r="L11" i="53"/>
  <c r="M11" i="53"/>
  <c r="N11" i="53"/>
  <c r="O11" i="53"/>
  <c r="P11" i="53"/>
  <c r="Q11" i="53"/>
  <c r="R11" i="53"/>
  <c r="S11" i="53"/>
  <c r="F23" i="53"/>
  <c r="G23" i="53"/>
  <c r="H23" i="53"/>
  <c r="I23" i="53"/>
  <c r="J23" i="53"/>
  <c r="K23" i="53"/>
  <c r="L23" i="53"/>
  <c r="M23" i="53"/>
  <c r="N23" i="53"/>
  <c r="O23" i="53"/>
  <c r="P23" i="53"/>
  <c r="Q23" i="53"/>
  <c r="R23" i="53"/>
  <c r="S23" i="53"/>
  <c r="F31" i="53"/>
  <c r="G31" i="53"/>
  <c r="I31" i="53"/>
  <c r="J31" i="53"/>
  <c r="K31" i="53"/>
  <c r="L31" i="53"/>
  <c r="M31" i="53"/>
  <c r="N31" i="53"/>
  <c r="O31" i="53"/>
  <c r="P31" i="53"/>
  <c r="Q31" i="53"/>
  <c r="R31" i="53"/>
  <c r="S31" i="53"/>
  <c r="F39" i="53"/>
  <c r="F38" i="53" s="1"/>
  <c r="G39" i="53"/>
  <c r="G38" i="53" s="1"/>
  <c r="H39" i="53"/>
  <c r="H38" i="53" s="1"/>
  <c r="I38" i="53"/>
  <c r="J38" i="53"/>
  <c r="J43" i="53" s="1"/>
  <c r="K38" i="53"/>
  <c r="L38" i="53"/>
  <c r="M38" i="53"/>
  <c r="N38" i="53"/>
  <c r="O38" i="53"/>
  <c r="P38" i="53"/>
  <c r="P43" i="53" s="1"/>
  <c r="Q38" i="53"/>
  <c r="R38" i="53"/>
  <c r="R43" i="53" s="1"/>
  <c r="S38" i="53"/>
  <c r="F49" i="53"/>
  <c r="G49" i="53"/>
  <c r="H49" i="53"/>
  <c r="I49" i="53"/>
  <c r="J49" i="53"/>
  <c r="K49" i="53"/>
  <c r="K67" i="53" s="1"/>
  <c r="L49" i="53"/>
  <c r="M49" i="53"/>
  <c r="N49" i="53"/>
  <c r="O49" i="53"/>
  <c r="P49" i="53"/>
  <c r="Q49" i="53"/>
  <c r="R49" i="53"/>
  <c r="S49" i="53"/>
  <c r="F58" i="53"/>
  <c r="G58" i="53"/>
  <c r="H58" i="53"/>
  <c r="I58" i="53"/>
  <c r="I67" i="53" s="1"/>
  <c r="J58" i="53"/>
  <c r="K58" i="53"/>
  <c r="L58" i="53"/>
  <c r="L67" i="53" s="1"/>
  <c r="M58" i="53"/>
  <c r="M67" i="53" s="1"/>
  <c r="N58" i="53"/>
  <c r="O58" i="53"/>
  <c r="P58" i="53"/>
  <c r="Q58" i="53"/>
  <c r="Q67" i="53" s="1"/>
  <c r="R58" i="53"/>
  <c r="S58" i="53"/>
  <c r="S67" i="53"/>
  <c r="F84" i="53"/>
  <c r="G84" i="53"/>
  <c r="H84" i="53"/>
  <c r="I84" i="53"/>
  <c r="J84" i="53"/>
  <c r="K84" i="53"/>
  <c r="L84" i="53"/>
  <c r="M84" i="53"/>
  <c r="N84" i="53"/>
  <c r="O84" i="53"/>
  <c r="P84" i="53"/>
  <c r="Q84" i="53"/>
  <c r="R84" i="53"/>
  <c r="S84" i="53"/>
  <c r="F86" i="53"/>
  <c r="G86" i="53"/>
  <c r="H86" i="53"/>
  <c r="I86" i="53"/>
  <c r="J86" i="53"/>
  <c r="K86" i="53"/>
  <c r="L86" i="53"/>
  <c r="M86" i="53"/>
  <c r="N86" i="53"/>
  <c r="O86" i="53"/>
  <c r="P86" i="53"/>
  <c r="Q86" i="53"/>
  <c r="R86" i="53"/>
  <c r="S86" i="53"/>
  <c r="F108" i="15"/>
  <c r="G108" i="15"/>
  <c r="L23" i="47"/>
  <c r="G13" i="48"/>
  <c r="G14" i="48"/>
  <c r="G15" i="48"/>
  <c r="G16" i="48"/>
  <c r="E16" i="48"/>
  <c r="F16" i="48"/>
  <c r="K16" i="48"/>
  <c r="G17" i="48"/>
  <c r="G18" i="48"/>
  <c r="G19" i="48"/>
  <c r="G20" i="48"/>
  <c r="G21" i="48"/>
  <c r="G22" i="48"/>
  <c r="G23" i="48"/>
  <c r="G24" i="48"/>
  <c r="G25" i="48"/>
  <c r="G26" i="48"/>
  <c r="G27" i="48"/>
  <c r="G28" i="48"/>
  <c r="E28" i="48"/>
  <c r="F28" i="48"/>
  <c r="K28" i="48"/>
  <c r="G29" i="48"/>
  <c r="G30" i="48"/>
  <c r="G31" i="48"/>
  <c r="E31" i="48"/>
  <c r="F31" i="48"/>
  <c r="K31" i="48"/>
  <c r="G32" i="48"/>
  <c r="G33" i="48"/>
  <c r="G34" i="48"/>
  <c r="E34" i="48"/>
  <c r="F34" i="48"/>
  <c r="G35" i="48"/>
  <c r="G36" i="48"/>
  <c r="G37" i="48"/>
  <c r="G38" i="48"/>
  <c r="G39" i="48"/>
  <c r="G40" i="48"/>
  <c r="E40" i="48"/>
  <c r="F40" i="48"/>
  <c r="K40" i="48"/>
  <c r="G41" i="48"/>
  <c r="G42" i="48"/>
  <c r="G43" i="48"/>
  <c r="E43" i="48"/>
  <c r="F43" i="48"/>
  <c r="K43" i="48"/>
  <c r="G44" i="48"/>
  <c r="G45" i="48"/>
  <c r="G46" i="48"/>
  <c r="E46" i="48"/>
  <c r="F46" i="48"/>
  <c r="K46" i="48"/>
  <c r="G47" i="48"/>
  <c r="G48" i="48"/>
  <c r="G49" i="48"/>
  <c r="G50" i="48"/>
  <c r="G51" i="48"/>
  <c r="G52" i="48"/>
  <c r="E13" i="48"/>
  <c r="E14" i="48"/>
  <c r="E15" i="48"/>
  <c r="F15" i="48"/>
  <c r="K15" i="48"/>
  <c r="E17" i="48"/>
  <c r="F17" i="48"/>
  <c r="K17" i="48"/>
  <c r="E18" i="48"/>
  <c r="F18" i="48"/>
  <c r="K18" i="48"/>
  <c r="E19" i="48"/>
  <c r="D19" i="48" s="1"/>
  <c r="E20" i="48"/>
  <c r="D20" i="48" s="1"/>
  <c r="L20" i="48" s="1"/>
  <c r="E21" i="48"/>
  <c r="F21" i="48"/>
  <c r="K21" i="48"/>
  <c r="E22" i="48"/>
  <c r="E23" i="48"/>
  <c r="E24" i="48"/>
  <c r="F24" i="48"/>
  <c r="K24" i="48"/>
  <c r="E25" i="48"/>
  <c r="E26" i="48"/>
  <c r="E27" i="48"/>
  <c r="F27" i="48"/>
  <c r="K27" i="48"/>
  <c r="E29" i="48"/>
  <c r="F29" i="48"/>
  <c r="K29" i="48"/>
  <c r="E30" i="48"/>
  <c r="F30" i="48"/>
  <c r="K30" i="48"/>
  <c r="E32" i="48"/>
  <c r="E33" i="48"/>
  <c r="F33" i="48"/>
  <c r="K33" i="48"/>
  <c r="E35" i="48"/>
  <c r="E36" i="48"/>
  <c r="F36" i="48"/>
  <c r="K36" i="48"/>
  <c r="E37" i="48"/>
  <c r="E38" i="48"/>
  <c r="E39" i="48"/>
  <c r="F39" i="48"/>
  <c r="K39" i="48"/>
  <c r="E41" i="48"/>
  <c r="F41" i="48"/>
  <c r="K41" i="48"/>
  <c r="E42" i="48"/>
  <c r="F42" i="48"/>
  <c r="K42" i="48"/>
  <c r="E44" i="48"/>
  <c r="E45" i="48"/>
  <c r="F45" i="48"/>
  <c r="K45" i="48"/>
  <c r="E47" i="48"/>
  <c r="E48" i="48"/>
  <c r="E49" i="48"/>
  <c r="E50" i="48"/>
  <c r="E51" i="48"/>
  <c r="E52" i="48"/>
  <c r="D52" i="48" s="1"/>
  <c r="F13" i="48"/>
  <c r="F14" i="48"/>
  <c r="K14" i="48"/>
  <c r="F19" i="48"/>
  <c r="F20" i="48"/>
  <c r="K20" i="48"/>
  <c r="F22" i="48"/>
  <c r="D22" i="48" s="1"/>
  <c r="L22" i="48" s="1"/>
  <c r="F23" i="48"/>
  <c r="D23" i="48" s="1"/>
  <c r="F25" i="48"/>
  <c r="K25" i="48"/>
  <c r="F26" i="48"/>
  <c r="F32" i="48"/>
  <c r="F35" i="48"/>
  <c r="F37" i="48"/>
  <c r="D37" i="48"/>
  <c r="K37" i="48"/>
  <c r="F38" i="48"/>
  <c r="K38" i="48"/>
  <c r="F44" i="48"/>
  <c r="K44" i="48"/>
  <c r="F47" i="48"/>
  <c r="D47" i="48" s="1"/>
  <c r="F48" i="48"/>
  <c r="F49" i="48"/>
  <c r="F50" i="48"/>
  <c r="F51" i="48"/>
  <c r="F52" i="48"/>
  <c r="K13" i="48"/>
  <c r="K19" i="48"/>
  <c r="K22" i="48"/>
  <c r="K23" i="48"/>
  <c r="K26" i="48"/>
  <c r="K32" i="48"/>
  <c r="K34" i="48"/>
  <c r="K35" i="48"/>
  <c r="K47" i="48"/>
  <c r="K48" i="48"/>
  <c r="K49" i="48"/>
  <c r="K50" i="48"/>
  <c r="K51" i="48"/>
  <c r="K52" i="48"/>
  <c r="J13" i="48"/>
  <c r="J14" i="48"/>
  <c r="J15" i="48"/>
  <c r="J16" i="48"/>
  <c r="J17" i="48"/>
  <c r="J18" i="48"/>
  <c r="J19" i="48"/>
  <c r="J20" i="48"/>
  <c r="I20" i="48"/>
  <c r="J21" i="48"/>
  <c r="J22" i="48"/>
  <c r="I22" i="48"/>
  <c r="J23" i="48"/>
  <c r="I23" i="48"/>
  <c r="J24" i="48"/>
  <c r="I24" i="48"/>
  <c r="J25" i="48"/>
  <c r="J26" i="48"/>
  <c r="J27" i="48"/>
  <c r="J28" i="48"/>
  <c r="J29" i="48"/>
  <c r="I29" i="48"/>
  <c r="J30" i="48"/>
  <c r="J31" i="48"/>
  <c r="J32" i="48"/>
  <c r="I32" i="48"/>
  <c r="J33" i="48"/>
  <c r="J34" i="48"/>
  <c r="J35" i="48"/>
  <c r="J36" i="48"/>
  <c r="I36" i="48"/>
  <c r="J37" i="48"/>
  <c r="J38" i="48"/>
  <c r="J39" i="48"/>
  <c r="J40" i="48"/>
  <c r="J41" i="48"/>
  <c r="I41" i="48"/>
  <c r="J42" i="48"/>
  <c r="J43" i="48"/>
  <c r="J44" i="48"/>
  <c r="J45" i="48"/>
  <c r="J46" i="48"/>
  <c r="J47" i="48"/>
  <c r="J48" i="48"/>
  <c r="J49" i="48"/>
  <c r="J50" i="48"/>
  <c r="J51" i="48"/>
  <c r="J52" i="48"/>
  <c r="I13" i="48"/>
  <c r="I14" i="48"/>
  <c r="I15" i="48"/>
  <c r="I16" i="48"/>
  <c r="I17" i="48"/>
  <c r="H17" i="48" s="1"/>
  <c r="I18" i="48"/>
  <c r="I19" i="48"/>
  <c r="I21" i="48"/>
  <c r="H21" i="48" s="1"/>
  <c r="I25" i="48"/>
  <c r="I26" i="48"/>
  <c r="H26" i="48" s="1"/>
  <c r="I27" i="48"/>
  <c r="I28" i="48"/>
  <c r="H28" i="48" s="1"/>
  <c r="I30" i="48"/>
  <c r="I31" i="48"/>
  <c r="I33" i="48"/>
  <c r="I34" i="48"/>
  <c r="H34" i="48" s="1"/>
  <c r="I35" i="48"/>
  <c r="I37" i="48"/>
  <c r="I38" i="48"/>
  <c r="I39" i="48"/>
  <c r="I40" i="48"/>
  <c r="I42" i="48"/>
  <c r="H42" i="48" s="1"/>
  <c r="I43" i="48"/>
  <c r="I44" i="48"/>
  <c r="I45" i="48"/>
  <c r="H45" i="48" s="1"/>
  <c r="I46" i="48"/>
  <c r="I47" i="48"/>
  <c r="H47" i="48" s="1"/>
  <c r="I48" i="48"/>
  <c r="H48" i="48" s="1"/>
  <c r="I49" i="48"/>
  <c r="H49" i="48" s="1"/>
  <c r="I50" i="48"/>
  <c r="H50" i="48" s="1"/>
  <c r="I51" i="48"/>
  <c r="I52" i="48"/>
  <c r="H52" i="48" s="1"/>
  <c r="B14" i="48"/>
  <c r="C14" i="48"/>
  <c r="B15" i="48"/>
  <c r="C15" i="48"/>
  <c r="B16" i="48"/>
  <c r="C16" i="48"/>
  <c r="B17" i="48"/>
  <c r="C17" i="48"/>
  <c r="B18" i="48"/>
  <c r="C18" i="48"/>
  <c r="B19" i="48"/>
  <c r="C19" i="48"/>
  <c r="B20" i="48"/>
  <c r="C20" i="48"/>
  <c r="B21" i="48"/>
  <c r="C21" i="48"/>
  <c r="B22" i="48"/>
  <c r="C22" i="48"/>
  <c r="B23" i="48"/>
  <c r="C23" i="48"/>
  <c r="B24" i="48"/>
  <c r="C24" i="48"/>
  <c r="B25" i="48"/>
  <c r="C25" i="48"/>
  <c r="B26" i="48"/>
  <c r="C26" i="48"/>
  <c r="B27" i="48"/>
  <c r="C27" i="48"/>
  <c r="B28" i="48"/>
  <c r="C28" i="48"/>
  <c r="B29" i="48"/>
  <c r="C29" i="48"/>
  <c r="B30" i="48"/>
  <c r="C30" i="48"/>
  <c r="B31" i="48"/>
  <c r="C31" i="48"/>
  <c r="B32" i="48"/>
  <c r="C32" i="48"/>
  <c r="B33" i="48"/>
  <c r="C33" i="48"/>
  <c r="B34" i="48"/>
  <c r="C34" i="48"/>
  <c r="B35" i="48"/>
  <c r="C35" i="48"/>
  <c r="B36" i="48"/>
  <c r="C36" i="48"/>
  <c r="B37" i="48"/>
  <c r="C37" i="48"/>
  <c r="B38" i="48"/>
  <c r="C38" i="48"/>
  <c r="B39" i="48"/>
  <c r="C39" i="48"/>
  <c r="B40" i="48"/>
  <c r="C40" i="48"/>
  <c r="B41" i="48"/>
  <c r="C41" i="48"/>
  <c r="B42" i="48"/>
  <c r="C42" i="48"/>
  <c r="B43" i="48"/>
  <c r="C43" i="48"/>
  <c r="B44" i="48"/>
  <c r="C44" i="48"/>
  <c r="B45" i="48"/>
  <c r="C45" i="48"/>
  <c r="B46" i="48"/>
  <c r="C46" i="48"/>
  <c r="B47" i="48"/>
  <c r="C47" i="48"/>
  <c r="B48" i="48"/>
  <c r="C48" i="48"/>
  <c r="B49" i="48"/>
  <c r="C49" i="48"/>
  <c r="B50" i="48"/>
  <c r="C50" i="48"/>
  <c r="B51" i="48"/>
  <c r="C51" i="48"/>
  <c r="B52" i="48"/>
  <c r="C52" i="48"/>
  <c r="C13" i="48"/>
  <c r="B13" i="48"/>
  <c r="K46" i="15"/>
  <c r="J46" i="15"/>
  <c r="K42" i="15"/>
  <c r="K43" i="15" s="1"/>
  <c r="J42" i="15"/>
  <c r="J43" i="15" s="1"/>
  <c r="K39" i="15"/>
  <c r="J39" i="15"/>
  <c r="D81" i="44"/>
  <c r="Z56" i="44"/>
  <c r="AA56" i="44"/>
  <c r="AB56" i="44"/>
  <c r="AC56" i="44"/>
  <c r="AD56" i="44"/>
  <c r="AE56" i="44"/>
  <c r="AF56" i="44"/>
  <c r="AG56" i="44"/>
  <c r="Z25" i="44"/>
  <c r="Z66" i="44"/>
  <c r="AA25" i="44"/>
  <c r="AA26" i="44" s="1"/>
  <c r="AA66" i="44"/>
  <c r="AB25" i="44"/>
  <c r="AB66" i="44"/>
  <c r="AC25" i="44"/>
  <c r="AC66" i="44"/>
  <c r="AD25" i="44"/>
  <c r="AD66" i="44"/>
  <c r="AE25" i="44"/>
  <c r="AE26" i="44" s="1"/>
  <c r="AE66" i="44"/>
  <c r="AF25" i="44"/>
  <c r="AF26" i="44" s="1"/>
  <c r="AF66" i="44"/>
  <c r="AG25" i="44"/>
  <c r="AG26" i="44" s="1"/>
  <c r="AG66" i="44"/>
  <c r="AG67" i="44" s="1"/>
  <c r="AJ56" i="44"/>
  <c r="AJ66" i="44"/>
  <c r="AJ81" i="44"/>
  <c r="AK56" i="44"/>
  <c r="AK67" i="44" s="1"/>
  <c r="AK82" i="44" s="1"/>
  <c r="AK85" i="44" s="1"/>
  <c r="AK66" i="44"/>
  <c r="AK81" i="44"/>
  <c r="AL56" i="44"/>
  <c r="AL66" i="44"/>
  <c r="AL81" i="44"/>
  <c r="AM56" i="44"/>
  <c r="AM66" i="44"/>
  <c r="AM81" i="44"/>
  <c r="AN56" i="44"/>
  <c r="AN67" i="44" s="1"/>
  <c r="AN66" i="44"/>
  <c r="AN81" i="44"/>
  <c r="AO56" i="44"/>
  <c r="AO67" i="44" s="1"/>
  <c r="AO66" i="44"/>
  <c r="AO81" i="44"/>
  <c r="AP56" i="44"/>
  <c r="AP66" i="44"/>
  <c r="AP81" i="44"/>
  <c r="AQ56" i="44"/>
  <c r="AQ66" i="44"/>
  <c r="AQ81" i="44"/>
  <c r="AI56" i="44"/>
  <c r="AI66" i="44"/>
  <c r="AI81" i="44"/>
  <c r="AH56" i="44"/>
  <c r="AH67" i="44" s="1"/>
  <c r="AH82" i="44" s="1"/>
  <c r="AH85" i="44" s="1"/>
  <c r="AH66" i="44"/>
  <c r="AH81" i="44"/>
  <c r="AG81" i="44"/>
  <c r="G56" i="44"/>
  <c r="G66" i="44"/>
  <c r="G81" i="44"/>
  <c r="F56" i="44"/>
  <c r="F66" i="44"/>
  <c r="F67" i="44" s="1"/>
  <c r="F81" i="44"/>
  <c r="E56" i="44"/>
  <c r="E66" i="44"/>
  <c r="E81" i="44"/>
  <c r="H56" i="44"/>
  <c r="H66" i="44"/>
  <c r="H81" i="44"/>
  <c r="I56" i="44"/>
  <c r="I66" i="44"/>
  <c r="I81" i="44"/>
  <c r="J56" i="44"/>
  <c r="J66" i="44"/>
  <c r="J81" i="44"/>
  <c r="K56" i="44"/>
  <c r="K66" i="44"/>
  <c r="K81" i="44"/>
  <c r="L56" i="44"/>
  <c r="L66" i="44"/>
  <c r="L81" i="44"/>
  <c r="M56" i="44"/>
  <c r="M66" i="44"/>
  <c r="M81" i="44"/>
  <c r="N56" i="44"/>
  <c r="N66" i="44"/>
  <c r="N81" i="44"/>
  <c r="O56" i="44"/>
  <c r="O66" i="44"/>
  <c r="O81" i="44"/>
  <c r="P56" i="44"/>
  <c r="P66" i="44"/>
  <c r="P81" i="44"/>
  <c r="Q56" i="44"/>
  <c r="Q67" i="44" s="1"/>
  <c r="Q82" i="44" s="1"/>
  <c r="Q85" i="44" s="1"/>
  <c r="Q66" i="44"/>
  <c r="Q81" i="44"/>
  <c r="R56" i="44"/>
  <c r="R66" i="44"/>
  <c r="R81" i="44"/>
  <c r="S56" i="44"/>
  <c r="S66" i="44"/>
  <c r="S81" i="44"/>
  <c r="T56" i="44"/>
  <c r="T66" i="44"/>
  <c r="T81" i="44"/>
  <c r="U56" i="44"/>
  <c r="U66" i="44"/>
  <c r="U81" i="44"/>
  <c r="V56" i="44"/>
  <c r="V66" i="44"/>
  <c r="V81" i="44"/>
  <c r="W56" i="44"/>
  <c r="W66" i="44"/>
  <c r="W81" i="44"/>
  <c r="X56" i="44"/>
  <c r="X66" i="44"/>
  <c r="X81" i="44"/>
  <c r="Y56" i="44"/>
  <c r="Y66" i="44"/>
  <c r="Y81" i="44"/>
  <c r="Z81" i="44"/>
  <c r="AA81" i="44"/>
  <c r="AB67" i="44"/>
  <c r="AB81" i="44"/>
  <c r="AC81" i="44"/>
  <c r="AD81" i="44"/>
  <c r="AE81" i="44"/>
  <c r="AF81" i="44"/>
  <c r="E73" i="44"/>
  <c r="F73" i="44"/>
  <c r="G73" i="44"/>
  <c r="D73" i="44"/>
  <c r="R125" i="15"/>
  <c r="R127" i="15"/>
  <c r="E25" i="44"/>
  <c r="E26" i="44" s="1"/>
  <c r="F25" i="44"/>
  <c r="G25" i="44"/>
  <c r="G26" i="44" s="1"/>
  <c r="H25" i="44"/>
  <c r="I25" i="44"/>
  <c r="J25" i="44"/>
  <c r="J26" i="44" s="1"/>
  <c r="K25" i="44"/>
  <c r="K26" i="44" s="1"/>
  <c r="L25" i="44"/>
  <c r="M25" i="44"/>
  <c r="N25" i="44"/>
  <c r="N26" i="44" s="1"/>
  <c r="O25" i="44"/>
  <c r="O26" i="44" s="1"/>
  <c r="P25" i="44"/>
  <c r="P26" i="44" s="1"/>
  <c r="Q25" i="44"/>
  <c r="Q26" i="44" s="1"/>
  <c r="R25" i="44"/>
  <c r="S25" i="44"/>
  <c r="S26" i="44" s="1"/>
  <c r="T25" i="44"/>
  <c r="U25" i="44"/>
  <c r="V25" i="44"/>
  <c r="V26" i="44" s="1"/>
  <c r="W25" i="44"/>
  <c r="W26" i="44" s="1"/>
  <c r="X25" i="44"/>
  <c r="X26" i="44" s="1"/>
  <c r="Y25" i="44"/>
  <c r="Y26" i="44" s="1"/>
  <c r="AH25" i="44"/>
  <c r="AI25" i="44"/>
  <c r="AJ25" i="44"/>
  <c r="AK25" i="44"/>
  <c r="AL25" i="44"/>
  <c r="AM25" i="44"/>
  <c r="AN25" i="44"/>
  <c r="AO25" i="44"/>
  <c r="AP25" i="44"/>
  <c r="AQ25" i="44"/>
  <c r="C67" i="44"/>
  <c r="D35" i="44"/>
  <c r="D36" i="44"/>
  <c r="E36" i="44" s="1"/>
  <c r="E37" i="44" s="1"/>
  <c r="E75" i="44"/>
  <c r="F75" i="44"/>
  <c r="G75" i="44"/>
  <c r="D75" i="44"/>
  <c r="AH15" i="44"/>
  <c r="AI15" i="44"/>
  <c r="AI92" i="44" s="1"/>
  <c r="AJ15" i="44"/>
  <c r="AK15" i="44"/>
  <c r="AK92" i="44" s="1"/>
  <c r="AL15" i="44"/>
  <c r="AM15" i="44"/>
  <c r="AM92" i="44" s="1"/>
  <c r="AN15" i="44"/>
  <c r="AO15" i="44"/>
  <c r="AP15" i="44"/>
  <c r="AQ15" i="44"/>
  <c r="AQ92" i="44" s="1"/>
  <c r="AO26" i="44"/>
  <c r="F26" i="44"/>
  <c r="R7" i="15"/>
  <c r="R8" i="15"/>
  <c r="R9" i="15"/>
  <c r="R6" i="15"/>
  <c r="C66" i="44"/>
  <c r="C95" i="44"/>
  <c r="C56"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8" i="44"/>
  <c r="B46" i="44"/>
  <c r="C79" i="15"/>
  <c r="H14" i="48"/>
  <c r="I22" i="52"/>
  <c r="I20" i="52"/>
  <c r="I87" i="15"/>
  <c r="J39" i="52" s="1"/>
  <c r="G77" i="15"/>
  <c r="F77" i="15"/>
  <c r="F16" i="52"/>
  <c r="C2" i="45" l="1"/>
  <c r="C29" i="45"/>
  <c r="H67" i="44"/>
  <c r="H82" i="44" s="1"/>
  <c r="H85" i="44" s="1"/>
  <c r="AD67" i="44"/>
  <c r="AD82" i="44" s="1"/>
  <c r="AD85" i="44" s="1"/>
  <c r="H26" i="44"/>
  <c r="L52" i="48"/>
  <c r="D49" i="48"/>
  <c r="L49" i="48" s="1"/>
  <c r="D69" i="53"/>
  <c r="H111" i="15"/>
  <c r="D48" i="48"/>
  <c r="L48" i="48" s="1"/>
  <c r="AL67" i="44"/>
  <c r="AL92" i="44"/>
  <c r="AM26" i="44"/>
  <c r="L47" i="48"/>
  <c r="R67" i="53"/>
  <c r="J67" i="53"/>
  <c r="N43" i="53"/>
  <c r="F43" i="53"/>
  <c r="C23" i="53"/>
  <c r="E112" i="15"/>
  <c r="H112" i="15"/>
  <c r="C125" i="15" s="1"/>
  <c r="C49" i="53"/>
  <c r="L80" i="53"/>
  <c r="H80" i="53"/>
  <c r="AP67" i="44"/>
  <c r="AP82" i="44" s="1"/>
  <c r="AP85" i="44" s="1"/>
  <c r="P67" i="53"/>
  <c r="H67" i="53"/>
  <c r="N67" i="53"/>
  <c r="N85" i="53" s="1"/>
  <c r="F67" i="53"/>
  <c r="F85" i="53" s="1"/>
  <c r="O80" i="53"/>
  <c r="K80" i="53"/>
  <c r="C32" i="53"/>
  <c r="C31" i="53" s="1"/>
  <c r="AO92" i="44"/>
  <c r="AI67" i="44"/>
  <c r="AJ67" i="44"/>
  <c r="D36" i="48"/>
  <c r="L36" i="48" s="1"/>
  <c r="E29" i="53"/>
  <c r="N79" i="15"/>
  <c r="N96" i="15" s="1"/>
  <c r="E111" i="15"/>
  <c r="E36" i="15"/>
  <c r="AG82" i="44"/>
  <c r="AG85" i="44" s="1"/>
  <c r="O67" i="44"/>
  <c r="O82" i="44" s="1"/>
  <c r="O85" i="44" s="1"/>
  <c r="AE67" i="44"/>
  <c r="AE82" i="44" s="1"/>
  <c r="AE85" i="44" s="1"/>
  <c r="T67" i="44"/>
  <c r="T82" i="44" s="1"/>
  <c r="T85" i="44" s="1"/>
  <c r="AL26" i="44"/>
  <c r="AL95" i="44" s="1"/>
  <c r="AJ26" i="44"/>
  <c r="AB26" i="44"/>
  <c r="T26" i="44"/>
  <c r="L26" i="44"/>
  <c r="I24" i="15"/>
  <c r="J27" i="52" s="1"/>
  <c r="G102" i="15"/>
  <c r="D44" i="48"/>
  <c r="L44" i="48" s="1"/>
  <c r="H30" i="48"/>
  <c r="H41" i="48"/>
  <c r="H20" i="48"/>
  <c r="D17" i="48"/>
  <c r="AL82" i="44"/>
  <c r="AL85" i="44" s="1"/>
  <c r="AO82" i="44"/>
  <c r="AO85" i="44" s="1"/>
  <c r="AO95" i="44"/>
  <c r="E72" i="53"/>
  <c r="E30" i="53"/>
  <c r="I82" i="15"/>
  <c r="S82" i="15" s="1"/>
  <c r="I67" i="44"/>
  <c r="I82" i="44" s="1"/>
  <c r="I85" i="44" s="1"/>
  <c r="AN92" i="44"/>
  <c r="AQ67" i="44"/>
  <c r="AQ82" i="44" s="1"/>
  <c r="AQ85" i="44" s="1"/>
  <c r="AM67" i="44"/>
  <c r="AM82" i="44" s="1"/>
  <c r="AM85" i="44" s="1"/>
  <c r="D35" i="48"/>
  <c r="L35" i="48" s="1"/>
  <c r="D50" i="48"/>
  <c r="L50" i="48" s="1"/>
  <c r="D29" i="48"/>
  <c r="L29" i="48" s="1"/>
  <c r="D24" i="48"/>
  <c r="L24" i="48" s="1"/>
  <c r="F53" i="48"/>
  <c r="F54" i="48" s="1"/>
  <c r="D34" i="48"/>
  <c r="L34" i="48" s="1"/>
  <c r="O67" i="53"/>
  <c r="G67" i="53"/>
  <c r="L43" i="53"/>
  <c r="L85" i="53" s="1"/>
  <c r="E32" i="53"/>
  <c r="E31" i="53" s="1"/>
  <c r="H31" i="48"/>
  <c r="S43" i="53"/>
  <c r="K43" i="53"/>
  <c r="E65" i="53"/>
  <c r="E70" i="53"/>
  <c r="R67" i="44"/>
  <c r="R82" i="44" s="1"/>
  <c r="R85" i="44" s="1"/>
  <c r="M67" i="44"/>
  <c r="M82" i="44" s="1"/>
  <c r="H16" i="48"/>
  <c r="Q43" i="53"/>
  <c r="I43" i="53"/>
  <c r="I85" i="53" s="1"/>
  <c r="M80" i="53"/>
  <c r="E62" i="53"/>
  <c r="C16" i="53"/>
  <c r="L23" i="48"/>
  <c r="AJ92" i="44"/>
  <c r="G67" i="44"/>
  <c r="H38" i="48"/>
  <c r="I53" i="48"/>
  <c r="D25" i="48"/>
  <c r="L25" i="48" s="1"/>
  <c r="H43" i="53"/>
  <c r="O43" i="53"/>
  <c r="O85" i="53" s="1"/>
  <c r="M43" i="53"/>
  <c r="E71" i="53"/>
  <c r="E69" i="53" s="1"/>
  <c r="D51" i="48"/>
  <c r="L51" i="48" s="1"/>
  <c r="F3" i="52"/>
  <c r="I37" i="15"/>
  <c r="J34" i="52" s="1"/>
  <c r="I35" i="15"/>
  <c r="S35" i="15" s="1"/>
  <c r="R117" i="15"/>
  <c r="I106" i="15"/>
  <c r="S106" i="15" s="1"/>
  <c r="R21" i="15"/>
  <c r="R33" i="15"/>
  <c r="E100" i="15"/>
  <c r="E66" i="15"/>
  <c r="R100" i="15"/>
  <c r="I43" i="15"/>
  <c r="S43" i="15" s="1"/>
  <c r="F102" i="15"/>
  <c r="H92" i="15"/>
  <c r="P102" i="15"/>
  <c r="R60" i="15"/>
  <c r="F19" i="52"/>
  <c r="E83" i="15"/>
  <c r="I62" i="15"/>
  <c r="S62" i="15" s="1"/>
  <c r="R66" i="15"/>
  <c r="E41" i="15"/>
  <c r="I85" i="15"/>
  <c r="S85" i="15" s="1"/>
  <c r="R80" i="15"/>
  <c r="E33" i="15"/>
  <c r="H41" i="15"/>
  <c r="I19" i="52"/>
  <c r="H83" i="15"/>
  <c r="I39" i="52"/>
  <c r="H86" i="15"/>
  <c r="H80" i="15"/>
  <c r="G26" i="15"/>
  <c r="I54" i="15"/>
  <c r="S54" i="15" s="1"/>
  <c r="Q77" i="15"/>
  <c r="I7" i="52"/>
  <c r="C24" i="45"/>
  <c r="C22" i="45"/>
  <c r="C16" i="45"/>
  <c r="C12" i="45"/>
  <c r="C11" i="45"/>
  <c r="C18" i="45"/>
  <c r="C27" i="45"/>
  <c r="C20" i="45"/>
  <c r="C17" i="45"/>
  <c r="C26" i="45"/>
  <c r="C8" i="45"/>
  <c r="C9" i="45"/>
  <c r="C28" i="45"/>
  <c r="C14" i="45"/>
  <c r="C3" i="45"/>
  <c r="C19" i="45"/>
  <c r="C5" i="45"/>
  <c r="C30" i="45"/>
  <c r="C23" i="45"/>
  <c r="C31" i="45"/>
  <c r="C13" i="45"/>
  <c r="C15" i="45"/>
  <c r="C6" i="45"/>
  <c r="C10" i="45"/>
  <c r="C21" i="45"/>
  <c r="C25" i="45"/>
  <c r="C7" i="45"/>
  <c r="C4" i="45"/>
  <c r="F20" i="52"/>
  <c r="E92" i="15"/>
  <c r="F43" i="52"/>
  <c r="E86" i="15"/>
  <c r="AF67" i="44"/>
  <c r="AF82" i="44" s="1"/>
  <c r="AF85" i="44" s="1"/>
  <c r="J67" i="44"/>
  <c r="J82" i="44" s="1"/>
  <c r="J85" i="44" s="1"/>
  <c r="Y67" i="44"/>
  <c r="Y82" i="44" s="1"/>
  <c r="Y85" i="44" s="1"/>
  <c r="L67" i="44"/>
  <c r="L82" i="44" s="1"/>
  <c r="L85" i="44" s="1"/>
  <c r="E67" i="44"/>
  <c r="Z67" i="44"/>
  <c r="Z82" i="44" s="1"/>
  <c r="Z85" i="44" s="1"/>
  <c r="K67" i="44"/>
  <c r="K82" i="44" s="1"/>
  <c r="K85" i="44" s="1"/>
  <c r="U67" i="44"/>
  <c r="U82" i="44" s="1"/>
  <c r="S67" i="44"/>
  <c r="S82" i="44" s="1"/>
  <c r="S85" i="44" s="1"/>
  <c r="AC67" i="44"/>
  <c r="AC82" i="44" s="1"/>
  <c r="X67" i="44"/>
  <c r="X82" i="44" s="1"/>
  <c r="X85" i="44" s="1"/>
  <c r="V67" i="44"/>
  <c r="V82" i="44" s="1"/>
  <c r="V85" i="44" s="1"/>
  <c r="N67" i="44"/>
  <c r="N82" i="44" s="1"/>
  <c r="N85" i="44" s="1"/>
  <c r="AB82" i="44"/>
  <c r="AB85" i="44" s="1"/>
  <c r="AA67" i="44"/>
  <c r="AA82" i="44" s="1"/>
  <c r="AA85" i="44" s="1"/>
  <c r="P67" i="44"/>
  <c r="P82" i="44" s="1"/>
  <c r="P85" i="44" s="1"/>
  <c r="D67" i="44"/>
  <c r="F36" i="44"/>
  <c r="G36" i="44" s="1"/>
  <c r="Z26" i="44"/>
  <c r="R26" i="44"/>
  <c r="I26" i="44"/>
  <c r="AD26" i="44"/>
  <c r="AC26" i="44"/>
  <c r="U26" i="44"/>
  <c r="M26" i="44"/>
  <c r="D26" i="44"/>
  <c r="AI26" i="44"/>
  <c r="AI95" i="44" s="1"/>
  <c r="AN26" i="44"/>
  <c r="AN95" i="44" s="1"/>
  <c r="R12" i="15"/>
  <c r="R15" i="15" s="1"/>
  <c r="I28" i="15"/>
  <c r="J30" i="52" s="1"/>
  <c r="F96" i="15"/>
  <c r="I19" i="15"/>
  <c r="J24" i="52" s="1"/>
  <c r="R70" i="15"/>
  <c r="H55" i="15"/>
  <c r="P48" i="15"/>
  <c r="P47" i="15" s="1"/>
  <c r="R55" i="15"/>
  <c r="H52" i="15"/>
  <c r="Q48" i="15"/>
  <c r="Q47" i="15" s="1"/>
  <c r="O102" i="15"/>
  <c r="R108" i="15"/>
  <c r="N48" i="15"/>
  <c r="N47" i="15" s="1"/>
  <c r="R52" i="15"/>
  <c r="Q102" i="15"/>
  <c r="H17" i="15"/>
  <c r="R118" i="15"/>
  <c r="R74" i="15"/>
  <c r="O77" i="15"/>
  <c r="H40" i="15"/>
  <c r="G79" i="15"/>
  <c r="G96" i="15" s="1"/>
  <c r="H33" i="15"/>
  <c r="I44" i="52"/>
  <c r="E70" i="15"/>
  <c r="F21" i="52"/>
  <c r="I69" i="15"/>
  <c r="J4" i="52" s="1"/>
  <c r="H21" i="15"/>
  <c r="I35" i="52"/>
  <c r="I57" i="15"/>
  <c r="S57" i="15" s="1"/>
  <c r="R86" i="15"/>
  <c r="R36" i="15"/>
  <c r="O48" i="15"/>
  <c r="O47" i="15" s="1"/>
  <c r="I34" i="52"/>
  <c r="R10" i="15"/>
  <c r="I105" i="15"/>
  <c r="S105" i="15" s="1"/>
  <c r="R83" i="15"/>
  <c r="I98" i="15"/>
  <c r="I104" i="15"/>
  <c r="S104" i="15" s="1"/>
  <c r="N26" i="15"/>
  <c r="I17" i="52"/>
  <c r="H66" i="15"/>
  <c r="I37" i="52"/>
  <c r="I65" i="15"/>
  <c r="S65" i="15" s="1"/>
  <c r="H10" i="15"/>
  <c r="I51" i="15"/>
  <c r="S51" i="15" s="1"/>
  <c r="I15" i="52"/>
  <c r="P77" i="15"/>
  <c r="N77" i="15"/>
  <c r="F6" i="52"/>
  <c r="I88" i="15"/>
  <c r="J40" i="52" s="1"/>
  <c r="F26" i="15"/>
  <c r="I31" i="15"/>
  <c r="S31" i="15" s="1"/>
  <c r="Q79" i="15"/>
  <c r="Q96" i="15" s="1"/>
  <c r="P79" i="15"/>
  <c r="P96" i="15" s="1"/>
  <c r="O79" i="15"/>
  <c r="O96" i="15" s="1"/>
  <c r="R29" i="15"/>
  <c r="R63" i="15"/>
  <c r="I14" i="52"/>
  <c r="H60" i="15"/>
  <c r="N102" i="15"/>
  <c r="G48" i="15"/>
  <c r="G47" i="15" s="1"/>
  <c r="I6" i="52"/>
  <c r="H70" i="15"/>
  <c r="H108" i="15"/>
  <c r="I99" i="15"/>
  <c r="E108" i="15"/>
  <c r="I23" i="15"/>
  <c r="S23" i="15" s="1"/>
  <c r="Q26" i="15"/>
  <c r="P26" i="15"/>
  <c r="O26" i="15"/>
  <c r="S45" i="15"/>
  <c r="I42" i="15"/>
  <c r="S42" i="15" s="1"/>
  <c r="I16" i="52"/>
  <c r="H63" i="15"/>
  <c r="I38" i="52"/>
  <c r="I64" i="15"/>
  <c r="E63" i="15"/>
  <c r="R92" i="15"/>
  <c r="R122" i="15"/>
  <c r="H29" i="15"/>
  <c r="I6" i="15"/>
  <c r="S6" i="15" s="1"/>
  <c r="F14" i="52"/>
  <c r="E60" i="15"/>
  <c r="I38" i="15"/>
  <c r="S38" i="15" s="1"/>
  <c r="I71" i="15"/>
  <c r="S71" i="15" s="1"/>
  <c r="D26" i="15"/>
  <c r="I44" i="15"/>
  <c r="S44" i="15" s="1"/>
  <c r="I95" i="15"/>
  <c r="S95" i="15" s="1"/>
  <c r="I68" i="15"/>
  <c r="F15" i="52"/>
  <c r="I67" i="15"/>
  <c r="S67" i="15" s="1"/>
  <c r="G45" i="52"/>
  <c r="H74" i="15"/>
  <c r="I76" i="15"/>
  <c r="E74" i="15"/>
  <c r="I93" i="15"/>
  <c r="I91" i="15"/>
  <c r="I90" i="15"/>
  <c r="J42" i="52" s="1"/>
  <c r="C96" i="15"/>
  <c r="E80" i="15"/>
  <c r="I81" i="15"/>
  <c r="J18" i="52" s="1"/>
  <c r="I61" i="15"/>
  <c r="D48" i="15"/>
  <c r="D47" i="15" s="1"/>
  <c r="I27" i="15"/>
  <c r="J29" i="52" s="1"/>
  <c r="I18" i="15"/>
  <c r="S18" i="15" s="1"/>
  <c r="I94" i="15"/>
  <c r="S94" i="15" s="1"/>
  <c r="D96" i="15"/>
  <c r="F17" i="52"/>
  <c r="F7" i="52"/>
  <c r="E52" i="15"/>
  <c r="E49" i="15"/>
  <c r="I34" i="15"/>
  <c r="S34" i="15" s="1"/>
  <c r="F37" i="52"/>
  <c r="C26" i="15"/>
  <c r="I22" i="15"/>
  <c r="J26" i="52" s="1"/>
  <c r="H39" i="48"/>
  <c r="H22" i="48"/>
  <c r="D40" i="48"/>
  <c r="L40" i="48" s="1"/>
  <c r="D31" i="48"/>
  <c r="L31" i="48" s="1"/>
  <c r="H13" i="48"/>
  <c r="H24" i="48"/>
  <c r="H33" i="48"/>
  <c r="H19" i="48"/>
  <c r="D41" i="48"/>
  <c r="L41" i="48" s="1"/>
  <c r="D13" i="48"/>
  <c r="L13" i="48" s="1"/>
  <c r="D28" i="48"/>
  <c r="L28" i="48" s="1"/>
  <c r="G53" i="48"/>
  <c r="H40" i="48"/>
  <c r="D45" i="48"/>
  <c r="L45" i="48" s="1"/>
  <c r="S87" i="15"/>
  <c r="I84" i="15"/>
  <c r="C102" i="15"/>
  <c r="H45" i="52"/>
  <c r="I56" i="15"/>
  <c r="S56" i="15" s="1"/>
  <c r="E55" i="15"/>
  <c r="C48" i="15"/>
  <c r="C47" i="15" s="1"/>
  <c r="I53" i="15"/>
  <c r="S53" i="15" s="1"/>
  <c r="I50" i="15"/>
  <c r="F35" i="52"/>
  <c r="I46" i="15"/>
  <c r="I39" i="15"/>
  <c r="H36" i="15"/>
  <c r="I36" i="15" s="1"/>
  <c r="I32" i="15"/>
  <c r="J32" i="52" s="1"/>
  <c r="I30" i="15"/>
  <c r="E29" i="15"/>
  <c r="S24" i="15"/>
  <c r="E45" i="52"/>
  <c r="E17" i="15"/>
  <c r="I20" i="15"/>
  <c r="D102" i="15"/>
  <c r="I14" i="15"/>
  <c r="H12" i="15"/>
  <c r="H15" i="15" s="1"/>
  <c r="I13" i="15"/>
  <c r="E12" i="15"/>
  <c r="E15" i="15" s="1"/>
  <c r="I9" i="15"/>
  <c r="S9" i="15" s="1"/>
  <c r="I7" i="15"/>
  <c r="F12" i="52"/>
  <c r="D45" i="52"/>
  <c r="I8" i="15"/>
  <c r="E10" i="15"/>
  <c r="F10" i="52"/>
  <c r="E27" i="45"/>
  <c r="E23" i="45"/>
  <c r="E19" i="45"/>
  <c r="E15" i="45"/>
  <c r="E11" i="45"/>
  <c r="E31" i="45"/>
  <c r="E28" i="45"/>
  <c r="E20" i="45"/>
  <c r="E12" i="45"/>
  <c r="E26" i="45"/>
  <c r="E18" i="45"/>
  <c r="E10" i="45"/>
  <c r="E25" i="45"/>
  <c r="E17" i="45"/>
  <c r="E9" i="45"/>
  <c r="E24" i="45"/>
  <c r="E16" i="45"/>
  <c r="E8" i="45"/>
  <c r="E30" i="45"/>
  <c r="E22" i="45"/>
  <c r="E14" i="45"/>
  <c r="E29" i="45"/>
  <c r="E21" i="45"/>
  <c r="E13" i="45"/>
  <c r="H15" i="48"/>
  <c r="H29" i="48"/>
  <c r="D38" i="48"/>
  <c r="L38" i="48" s="1"/>
  <c r="D42" i="48"/>
  <c r="L42" i="48" s="1"/>
  <c r="D33" i="48"/>
  <c r="L33" i="48" s="1"/>
  <c r="H44" i="48"/>
  <c r="H35" i="48"/>
  <c r="H25" i="48"/>
  <c r="L37" i="48"/>
  <c r="D27" i="48"/>
  <c r="L27" i="48" s="1"/>
  <c r="D15" i="48"/>
  <c r="L15" i="48" s="1"/>
  <c r="D30" i="48"/>
  <c r="L30" i="48" s="1"/>
  <c r="D14" i="48"/>
  <c r="L14" i="48" s="1"/>
  <c r="D43" i="48"/>
  <c r="L43" i="48" s="1"/>
  <c r="E53" i="48"/>
  <c r="H32" i="48"/>
  <c r="L19" i="48"/>
  <c r="D46" i="48"/>
  <c r="L46" i="48" s="1"/>
  <c r="D26" i="48"/>
  <c r="L26" i="48" s="1"/>
  <c r="D18" i="48"/>
  <c r="L18" i="48" s="1"/>
  <c r="H18" i="48"/>
  <c r="D21" i="48"/>
  <c r="L21" i="48" s="1"/>
  <c r="D39" i="48"/>
  <c r="L39" i="48" s="1"/>
  <c r="D32" i="48"/>
  <c r="L32" i="48" s="1"/>
  <c r="H36" i="48"/>
  <c r="D16" i="48"/>
  <c r="L16" i="48" s="1"/>
  <c r="F32" i="45"/>
  <c r="F28" i="52"/>
  <c r="I25" i="15"/>
  <c r="J28" i="52" s="1"/>
  <c r="I5" i="52"/>
  <c r="L17" i="48"/>
  <c r="H37" i="48"/>
  <c r="J53" i="48"/>
  <c r="D79" i="53"/>
  <c r="E79" i="53" s="1"/>
  <c r="AP92" i="44"/>
  <c r="AP26" i="44"/>
  <c r="AP95" i="44" s="1"/>
  <c r="AH92" i="44"/>
  <c r="AH26" i="44"/>
  <c r="AH95" i="44" s="1"/>
  <c r="F47" i="15"/>
  <c r="AQ26" i="44"/>
  <c r="AQ95" i="44" s="1"/>
  <c r="R80" i="53"/>
  <c r="R85" i="53" s="1"/>
  <c r="E27" i="53"/>
  <c r="H49" i="15"/>
  <c r="R49" i="15"/>
  <c r="R17" i="15"/>
  <c r="AK26" i="44"/>
  <c r="AK95" i="44" s="1"/>
  <c r="H46" i="48"/>
  <c r="H27" i="48"/>
  <c r="H23" i="48"/>
  <c r="P85" i="53"/>
  <c r="H85" i="53"/>
  <c r="C86" i="53"/>
  <c r="Q85" i="53"/>
  <c r="G85" i="53"/>
  <c r="N40" i="15"/>
  <c r="R41" i="15"/>
  <c r="W67" i="44"/>
  <c r="W82" i="44" s="1"/>
  <c r="E40" i="53"/>
  <c r="E39" i="53" s="1"/>
  <c r="D39" i="53"/>
  <c r="D38" i="53" s="1"/>
  <c r="I9" i="52"/>
  <c r="I75" i="15"/>
  <c r="I73" i="15"/>
  <c r="J5" i="52" s="1"/>
  <c r="K53" i="48"/>
  <c r="G43" i="53"/>
  <c r="J80" i="53"/>
  <c r="J85" i="53" s="1"/>
  <c r="D59" i="53"/>
  <c r="C58" i="53"/>
  <c r="C67" i="53" s="1"/>
  <c r="E59" i="53"/>
  <c r="F8" i="52"/>
  <c r="I72" i="15"/>
  <c r="H51" i="48"/>
  <c r="H43" i="48"/>
  <c r="C14" i="53"/>
  <c r="D45" i="53"/>
  <c r="D86" i="53" s="1"/>
  <c r="E45" i="53"/>
  <c r="D63" i="53"/>
  <c r="E63" i="53" s="1"/>
  <c r="C72" i="53"/>
  <c r="H100" i="15"/>
  <c r="AI82" i="44"/>
  <c r="AN82" i="44"/>
  <c r="AJ82" i="44"/>
  <c r="S85" i="53"/>
  <c r="K85" i="53"/>
  <c r="E16" i="53"/>
  <c r="E7" i="45"/>
  <c r="C11" i="53"/>
  <c r="E9" i="53"/>
  <c r="E11" i="53" s="1"/>
  <c r="E56" i="53"/>
  <c r="D52" i="53"/>
  <c r="E52" i="53" s="1"/>
  <c r="D83" i="53"/>
  <c r="E83" i="53" s="1"/>
  <c r="E84" i="53" s="1"/>
  <c r="E21" i="15"/>
  <c r="E6" i="45"/>
  <c r="I89" i="15"/>
  <c r="F5" i="52"/>
  <c r="E5" i="45"/>
  <c r="D37" i="44"/>
  <c r="E38" i="44" s="1"/>
  <c r="C69" i="53"/>
  <c r="D51" i="53"/>
  <c r="E51" i="53" s="1"/>
  <c r="C39" i="53"/>
  <c r="C38" i="53" s="1"/>
  <c r="C43" i="53" s="1"/>
  <c r="E24" i="53"/>
  <c r="D28" i="53"/>
  <c r="D23" i="53" s="1"/>
  <c r="E4" i="45"/>
  <c r="C84" i="53"/>
  <c r="E3" i="45"/>
  <c r="E42" i="53"/>
  <c r="M85" i="53" l="1"/>
  <c r="AJ95" i="44"/>
  <c r="S39" i="15"/>
  <c r="I111" i="15"/>
  <c r="J44" i="52" s="1"/>
  <c r="S37" i="15"/>
  <c r="S68" i="15"/>
  <c r="I112" i="15"/>
  <c r="D49" i="53"/>
  <c r="D67" i="53" s="1"/>
  <c r="AM95" i="44"/>
  <c r="F44" i="52"/>
  <c r="F45" i="52" s="1"/>
  <c r="I17" i="15"/>
  <c r="D58" i="53"/>
  <c r="S46" i="15"/>
  <c r="P58" i="15"/>
  <c r="P101" i="15" s="1"/>
  <c r="I83" i="15"/>
  <c r="S83" i="15" s="1"/>
  <c r="S28" i="15"/>
  <c r="J112" i="15"/>
  <c r="C124" i="15"/>
  <c r="C123" i="15" s="1"/>
  <c r="F37" i="44"/>
  <c r="F38" i="44" s="1"/>
  <c r="H48" i="15"/>
  <c r="I52" i="15"/>
  <c r="S52" i="15" s="1"/>
  <c r="J33" i="52"/>
  <c r="I80" i="15"/>
  <c r="S80" i="15" s="1"/>
  <c r="S19" i="15"/>
  <c r="I33" i="15"/>
  <c r="S33" i="15" s="1"/>
  <c r="G58" i="15"/>
  <c r="G101" i="15" s="1"/>
  <c r="G110" i="15" s="1"/>
  <c r="H46" i="52" s="1"/>
  <c r="H26" i="15"/>
  <c r="I55" i="15"/>
  <c r="S55" i="15" s="1"/>
  <c r="I41" i="15"/>
  <c r="S41" i="15" s="1"/>
  <c r="S13" i="15"/>
  <c r="J13" i="52"/>
  <c r="S73" i="15"/>
  <c r="C32" i="45"/>
  <c r="J20" i="52"/>
  <c r="I92" i="15"/>
  <c r="S92" i="15" s="1"/>
  <c r="S88" i="15"/>
  <c r="S91" i="15"/>
  <c r="I86" i="15"/>
  <c r="S86" i="15" s="1"/>
  <c r="R77" i="15"/>
  <c r="I21" i="15"/>
  <c r="S21" i="15" s="1"/>
  <c r="J3" i="52"/>
  <c r="Q58" i="15"/>
  <c r="Q101" i="15" s="1"/>
  <c r="R96" i="15"/>
  <c r="R102" i="15"/>
  <c r="R26" i="15"/>
  <c r="I29" i="15"/>
  <c r="S29" i="15" s="1"/>
  <c r="I108" i="15"/>
  <c r="S108" i="15" s="1"/>
  <c r="H79" i="15"/>
  <c r="H96" i="15" s="1"/>
  <c r="O58" i="15"/>
  <c r="O101" i="15" s="1"/>
  <c r="H102" i="15"/>
  <c r="J21" i="52"/>
  <c r="S98" i="15"/>
  <c r="J17" i="52"/>
  <c r="I66" i="15"/>
  <c r="S66" i="15" s="1"/>
  <c r="R47" i="15"/>
  <c r="S36" i="15"/>
  <c r="R48" i="15"/>
  <c r="S69" i="15"/>
  <c r="I45" i="52"/>
  <c r="I63" i="15"/>
  <c r="S63" i="15" s="1"/>
  <c r="S64" i="15"/>
  <c r="J16" i="52"/>
  <c r="J37" i="52"/>
  <c r="R79" i="15"/>
  <c r="S27" i="15"/>
  <c r="J6" i="52"/>
  <c r="I70" i="15"/>
  <c r="S22" i="15"/>
  <c r="D58" i="15"/>
  <c r="D101" i="15" s="1"/>
  <c r="D110" i="15" s="1"/>
  <c r="J22" i="52"/>
  <c r="S99" i="15"/>
  <c r="J23" i="52"/>
  <c r="S61" i="15"/>
  <c r="I60" i="15"/>
  <c r="S60" i="15" s="1"/>
  <c r="I74" i="15"/>
  <c r="S74" i="15" s="1"/>
  <c r="S76" i="15"/>
  <c r="J7" i="52"/>
  <c r="S93" i="15"/>
  <c r="J43" i="52"/>
  <c r="S90" i="15"/>
  <c r="S81" i="15"/>
  <c r="H77" i="15"/>
  <c r="J14" i="52"/>
  <c r="I49" i="15"/>
  <c r="S49" i="15" s="1"/>
  <c r="E48" i="15"/>
  <c r="E47" i="15" s="1"/>
  <c r="S32" i="15"/>
  <c r="C58" i="15"/>
  <c r="S25" i="15"/>
  <c r="E79" i="15"/>
  <c r="J19" i="52"/>
  <c r="S84" i="15"/>
  <c r="E77" i="15"/>
  <c r="J36" i="52"/>
  <c r="S50" i="15"/>
  <c r="J35" i="52"/>
  <c r="S30" i="15"/>
  <c r="J31" i="52"/>
  <c r="E26" i="15"/>
  <c r="J25" i="52"/>
  <c r="S20" i="15"/>
  <c r="S17" i="15"/>
  <c r="S14" i="15"/>
  <c r="J15" i="52"/>
  <c r="I12" i="15"/>
  <c r="S12" i="15" s="1"/>
  <c r="E102" i="15"/>
  <c r="J12" i="52"/>
  <c r="S7" i="15"/>
  <c r="J10" i="52"/>
  <c r="I10" i="15"/>
  <c r="S10" i="15" s="1"/>
  <c r="J11" i="52"/>
  <c r="S8" i="15"/>
  <c r="E32" i="45"/>
  <c r="F33" i="44" s="1"/>
  <c r="H53" i="48"/>
  <c r="D53" i="48"/>
  <c r="E49" i="53"/>
  <c r="R40" i="15"/>
  <c r="N58" i="15"/>
  <c r="E38" i="53"/>
  <c r="AN85" i="44"/>
  <c r="E40" i="15"/>
  <c r="D84" i="53"/>
  <c r="F58" i="15"/>
  <c r="F101" i="15" s="1"/>
  <c r="F110" i="15" s="1"/>
  <c r="G46" i="52" s="1"/>
  <c r="H47" i="15"/>
  <c r="L53" i="48"/>
  <c r="D43" i="53"/>
  <c r="AC85" i="44"/>
  <c r="U85" i="44"/>
  <c r="E28" i="53"/>
  <c r="E23" i="53" s="1"/>
  <c r="D38" i="44"/>
  <c r="E39" i="44" s="1"/>
  <c r="E35" i="44" s="1"/>
  <c r="M85" i="44"/>
  <c r="AI85" i="44"/>
  <c r="S75" i="15"/>
  <c r="J9" i="52"/>
  <c r="E86" i="53"/>
  <c r="H36" i="44"/>
  <c r="G37" i="44"/>
  <c r="E58" i="53"/>
  <c r="AJ85" i="44"/>
  <c r="C80" i="53"/>
  <c r="E80" i="53" s="1"/>
  <c r="J41" i="52"/>
  <c r="S89" i="15"/>
  <c r="I100" i="15"/>
  <c r="J8" i="52"/>
  <c r="S72" i="15"/>
  <c r="W85" i="44"/>
  <c r="J111" i="15" l="1"/>
  <c r="L92" i="15"/>
  <c r="L16" i="15"/>
  <c r="G38" i="44"/>
  <c r="E67" i="53"/>
  <c r="I26" i="15"/>
  <c r="S26" i="15" s="1"/>
  <c r="C101" i="15"/>
  <c r="C110" i="15" s="1"/>
  <c r="D46" i="52" s="1"/>
  <c r="J54" i="48"/>
  <c r="H54" i="48"/>
  <c r="O110" i="15"/>
  <c r="O130" i="15" s="1"/>
  <c r="P110" i="15"/>
  <c r="Q110" i="15"/>
  <c r="Q130" i="15" s="1"/>
  <c r="E46" i="52"/>
  <c r="I48" i="15"/>
  <c r="S48" i="15" s="1"/>
  <c r="I54" i="48"/>
  <c r="E96" i="15"/>
  <c r="I79" i="15"/>
  <c r="I102" i="15"/>
  <c r="S102" i="15" s="1"/>
  <c r="I15" i="15"/>
  <c r="S15" i="15" s="1"/>
  <c r="J45" i="52"/>
  <c r="R58" i="15"/>
  <c r="N101" i="15"/>
  <c r="N110" i="15" s="1"/>
  <c r="H37" i="44"/>
  <c r="H38" i="44" s="1"/>
  <c r="I36" i="44"/>
  <c r="C85" i="53"/>
  <c r="D85" i="53"/>
  <c r="G39" i="44"/>
  <c r="H39" i="44"/>
  <c r="F39" i="44"/>
  <c r="I40" i="15"/>
  <c r="E58" i="15"/>
  <c r="S100" i="15"/>
  <c r="S70" i="15"/>
  <c r="I77" i="15"/>
  <c r="S77" i="15" s="1"/>
  <c r="H58" i="15"/>
  <c r="H101" i="15" s="1"/>
  <c r="H110" i="15" s="1"/>
  <c r="S117" i="15" s="1"/>
  <c r="I47" i="15"/>
  <c r="S47" i="15" s="1"/>
  <c r="E43" i="53"/>
  <c r="E85" i="53" s="1"/>
  <c r="P115" i="15" l="1"/>
  <c r="P130" i="15"/>
  <c r="E33" i="44"/>
  <c r="N130" i="15"/>
  <c r="N115" i="15"/>
  <c r="O115" i="15"/>
  <c r="E70" i="44"/>
  <c r="G70" i="44"/>
  <c r="Q115" i="15"/>
  <c r="F70" i="44"/>
  <c r="F35" i="44"/>
  <c r="G35" i="44" s="1"/>
  <c r="H35" i="44" s="1"/>
  <c r="I96" i="15"/>
  <c r="S96" i="15" s="1"/>
  <c r="S79" i="15"/>
  <c r="I39" i="44"/>
  <c r="I37" i="44"/>
  <c r="J36" i="44"/>
  <c r="E101" i="15"/>
  <c r="E110" i="15" s="1"/>
  <c r="I58" i="15"/>
  <c r="S58" i="15" s="1"/>
  <c r="R101" i="15"/>
  <c r="R110" i="15" s="1"/>
  <c r="S40" i="15"/>
  <c r="C116" i="15"/>
  <c r="C121" i="15"/>
  <c r="I46" i="52"/>
  <c r="K54" i="48"/>
  <c r="D103" i="44" l="1"/>
  <c r="D93" i="44"/>
  <c r="D92" i="44"/>
  <c r="AB92" i="44"/>
  <c r="AC93" i="44"/>
  <c r="AG93" i="44"/>
  <c r="AA92" i="44"/>
  <c r="AE92" i="44"/>
  <c r="AF93" i="44"/>
  <c r="AB93" i="44"/>
  <c r="AD92" i="44"/>
  <c r="AC92" i="44"/>
  <c r="AG92" i="44"/>
  <c r="AD93" i="44"/>
  <c r="AF92" i="44"/>
  <c r="AE93" i="44"/>
  <c r="N116" i="15"/>
  <c r="I101" i="15"/>
  <c r="I110" i="15" s="1"/>
  <c r="N114" i="15" s="1"/>
  <c r="K36" i="44"/>
  <c r="J37" i="44"/>
  <c r="J38" i="44" s="1"/>
  <c r="D70" i="44"/>
  <c r="D128" i="15"/>
  <c r="C117" i="15"/>
  <c r="L6" i="15" s="1"/>
  <c r="D54" i="48"/>
  <c r="F46" i="52"/>
  <c r="O116" i="15"/>
  <c r="P116" i="15"/>
  <c r="Q116" i="15"/>
  <c r="I35" i="44"/>
  <c r="I38" i="44"/>
  <c r="AD95" i="44" l="1"/>
  <c r="AF95" i="44"/>
  <c r="AC95" i="44"/>
  <c r="AB95" i="44"/>
  <c r="AE95" i="44"/>
  <c r="AG95" i="44"/>
  <c r="S110" i="15"/>
  <c r="S101" i="15"/>
  <c r="J39" i="44"/>
  <c r="J35" i="44" s="1"/>
  <c r="K39" i="44"/>
  <c r="R115" i="15"/>
  <c r="L105" i="15"/>
  <c r="K37" i="44"/>
  <c r="L36" i="44"/>
  <c r="P93" i="44"/>
  <c r="O92" i="44"/>
  <c r="G92" i="44"/>
  <c r="Z93" i="44"/>
  <c r="V93" i="44"/>
  <c r="AA93" i="44"/>
  <c r="AA95" i="44" s="1"/>
  <c r="F92" i="44"/>
  <c r="Y93" i="44"/>
  <c r="H93" i="44"/>
  <c r="Q93" i="44"/>
  <c r="P92" i="44"/>
  <c r="I93" i="44"/>
  <c r="AM93" i="44"/>
  <c r="K93" i="44"/>
  <c r="I92" i="44"/>
  <c r="V92" i="44"/>
  <c r="N92" i="44"/>
  <c r="U92" i="44"/>
  <c r="H92" i="44"/>
  <c r="W93" i="44"/>
  <c r="AI93" i="44"/>
  <c r="J92" i="44"/>
  <c r="AP93" i="44"/>
  <c r="AN93" i="44"/>
  <c r="K92" i="44"/>
  <c r="U93" i="44"/>
  <c r="AQ93" i="44"/>
  <c r="Q92" i="44"/>
  <c r="G93" i="44"/>
  <c r="Y92" i="44"/>
  <c r="L92" i="44"/>
  <c r="L93" i="44"/>
  <c r="W92" i="44"/>
  <c r="N93" i="44"/>
  <c r="AK93" i="44"/>
  <c r="AJ93" i="44"/>
  <c r="O93" i="44"/>
  <c r="S93" i="44"/>
  <c r="R92" i="44"/>
  <c r="S92" i="44"/>
  <c r="AL93" i="44"/>
  <c r="M92" i="44"/>
  <c r="X92" i="44"/>
  <c r="X93" i="44"/>
  <c r="T92" i="44"/>
  <c r="J93" i="44"/>
  <c r="R93" i="44"/>
  <c r="Z92" i="44"/>
  <c r="E93" i="44"/>
  <c r="AH93" i="44"/>
  <c r="M93" i="44"/>
  <c r="E92" i="44"/>
  <c r="T93" i="44"/>
  <c r="F93" i="44"/>
  <c r="AO93" i="44"/>
  <c r="C115" i="15"/>
  <c r="P114" i="15"/>
  <c r="O114" i="15"/>
  <c r="Q114" i="15"/>
  <c r="J46" i="52"/>
  <c r="L54" i="48"/>
  <c r="D101" i="44" l="1"/>
  <c r="D100" i="44"/>
  <c r="K35" i="44"/>
  <c r="Z95" i="44"/>
  <c r="P95" i="44"/>
  <c r="V95" i="44"/>
  <c r="X95" i="44"/>
  <c r="S95" i="44"/>
  <c r="R114" i="15"/>
  <c r="N95" i="44"/>
  <c r="J95" i="44"/>
  <c r="W95" i="44"/>
  <c r="M95" i="44"/>
  <c r="I95" i="44"/>
  <c r="U95" i="44"/>
  <c r="M36" i="44"/>
  <c r="L37" i="44"/>
  <c r="L38" i="44" s="1"/>
  <c r="F95" i="44"/>
  <c r="K38" i="44"/>
  <c r="R116" i="15"/>
  <c r="Q95" i="44"/>
  <c r="G95" i="44"/>
  <c r="T95" i="44"/>
  <c r="R95" i="44"/>
  <c r="L95" i="44"/>
  <c r="O95" i="44"/>
  <c r="E95" i="44"/>
  <c r="Y95" i="44"/>
  <c r="K95" i="44"/>
  <c r="H95" i="44"/>
  <c r="D95" i="44"/>
  <c r="D102" i="44" l="1"/>
  <c r="D104" i="44" s="1"/>
  <c r="L39" i="44"/>
  <c r="L35" i="44" s="1"/>
  <c r="M39" i="44"/>
  <c r="M37" i="44"/>
  <c r="N36" i="44"/>
  <c r="D105" i="44" l="1"/>
  <c r="M38" i="44"/>
  <c r="N37" i="44"/>
  <c r="O36" i="44"/>
  <c r="M35" i="44"/>
  <c r="F128" i="15" l="1"/>
  <c r="C119" i="15" s="1"/>
  <c r="P120" i="15" s="1"/>
  <c r="C120" i="15"/>
  <c r="O121" i="15" s="1"/>
  <c r="O126" i="15" s="1"/>
  <c r="E74" i="44" s="1"/>
  <c r="N39" i="44"/>
  <c r="N35" i="44" s="1"/>
  <c r="O37" i="44"/>
  <c r="O38" i="44" s="1"/>
  <c r="P36" i="44"/>
  <c r="N38" i="44"/>
  <c r="O39" i="44" s="1"/>
  <c r="N120" i="15" l="1"/>
  <c r="Q120" i="15"/>
  <c r="O120" i="15"/>
  <c r="O119" i="15" s="1"/>
  <c r="O124" i="15" s="1"/>
  <c r="O128" i="15" s="1"/>
  <c r="N121" i="15"/>
  <c r="C118" i="15"/>
  <c r="G54" i="48" s="1"/>
  <c r="P121" i="15"/>
  <c r="P126" i="15" s="1"/>
  <c r="F74" i="44" s="1"/>
  <c r="Q121" i="15"/>
  <c r="Q126" i="15" s="1"/>
  <c r="G74" i="44" s="1"/>
  <c r="P39" i="44"/>
  <c r="O35" i="44"/>
  <c r="P37" i="44"/>
  <c r="P38" i="44" s="1"/>
  <c r="Q39" i="44" s="1"/>
  <c r="Q36" i="44"/>
  <c r="N119" i="15" l="1"/>
  <c r="N124" i="15" s="1"/>
  <c r="D72" i="44" s="1"/>
  <c r="R120" i="15"/>
  <c r="C122" i="15"/>
  <c r="N123" i="15" s="1"/>
  <c r="D71" i="44" s="1"/>
  <c r="N126" i="15"/>
  <c r="D74" i="44" s="1"/>
  <c r="E72" i="44"/>
  <c r="Q119" i="15"/>
  <c r="Q124" i="15" s="1"/>
  <c r="Q128" i="15" s="1"/>
  <c r="P119" i="15"/>
  <c r="P124" i="15" s="1"/>
  <c r="P128" i="15" s="1"/>
  <c r="R121" i="15"/>
  <c r="P35" i="44"/>
  <c r="Q35" i="44"/>
  <c r="Q37" i="44"/>
  <c r="R36" i="44"/>
  <c r="R126" i="15" l="1"/>
  <c r="N128" i="15"/>
  <c r="R128" i="15" s="1"/>
  <c r="G72" i="44"/>
  <c r="P123" i="15"/>
  <c r="F71" i="44" s="1"/>
  <c r="F72" i="44"/>
  <c r="R119" i="15"/>
  <c r="R124" i="15"/>
  <c r="O123" i="15"/>
  <c r="E71" i="44" s="1"/>
  <c r="E82" i="44" s="1"/>
  <c r="E85" i="44" s="1"/>
  <c r="Q123" i="15"/>
  <c r="G71" i="44" s="1"/>
  <c r="E54" i="48"/>
  <c r="S36" i="44"/>
  <c r="R37" i="44"/>
  <c r="Q38" i="44"/>
  <c r="R39" i="44" s="1"/>
  <c r="R35" i="44" s="1"/>
  <c r="D76" i="44"/>
  <c r="D82" i="44"/>
  <c r="F76" i="44" l="1"/>
  <c r="G82" i="44"/>
  <c r="G85" i="44" s="1"/>
  <c r="F82" i="44"/>
  <c r="F85" i="44" s="1"/>
  <c r="E76" i="44"/>
  <c r="G76" i="44"/>
  <c r="R123" i="15"/>
  <c r="S123" i="15" s="1"/>
  <c r="T36" i="44"/>
  <c r="S37" i="44"/>
  <c r="S38" i="44" s="1"/>
  <c r="D85" i="44"/>
  <c r="D83" i="44"/>
  <c r="E83" i="44" s="1"/>
  <c r="R38" i="44"/>
  <c r="S39" i="44" s="1"/>
  <c r="S35" i="44" s="1"/>
  <c r="F83" i="44" l="1"/>
  <c r="G83" i="44" s="1"/>
  <c r="H83" i="44" s="1"/>
  <c r="I83" i="44" s="1"/>
  <c r="J83" i="44" s="1"/>
  <c r="K83" i="44" s="1"/>
  <c r="L83" i="44" s="1"/>
  <c r="M83" i="44" s="1"/>
  <c r="N83" i="44" s="1"/>
  <c r="O83" i="44" s="1"/>
  <c r="P83" i="44" s="1"/>
  <c r="Q83" i="44" s="1"/>
  <c r="R83" i="44" s="1"/>
  <c r="S83" i="44" s="1"/>
  <c r="T83" i="44" s="1"/>
  <c r="U83" i="44" s="1"/>
  <c r="V83" i="44" s="1"/>
  <c r="W83" i="44" s="1"/>
  <c r="X83" i="44" s="1"/>
  <c r="Y83" i="44" s="1"/>
  <c r="Z83" i="44" s="1"/>
  <c r="AA83" i="44" s="1"/>
  <c r="AB83" i="44" s="1"/>
  <c r="AC83" i="44" s="1"/>
  <c r="AD83" i="44" s="1"/>
  <c r="AE83" i="44" s="1"/>
  <c r="AF83" i="44" s="1"/>
  <c r="AG83" i="44" s="1"/>
  <c r="AH83" i="44" s="1"/>
  <c r="AI83" i="44" s="1"/>
  <c r="AJ83" i="44" s="1"/>
  <c r="AK83" i="44" s="1"/>
  <c r="AL83" i="44" s="1"/>
  <c r="AM83" i="44" s="1"/>
  <c r="AN83" i="44" s="1"/>
  <c r="AO83" i="44" s="1"/>
  <c r="AP83" i="44" s="1"/>
  <c r="AQ83" i="44" s="1"/>
  <c r="T39" i="44"/>
  <c r="T35" i="44" s="1"/>
  <c r="T37" i="44"/>
  <c r="U36" i="44"/>
  <c r="U37" i="44" l="1"/>
  <c r="U38" i="44" s="1"/>
  <c r="V36" i="44"/>
  <c r="T38" i="44"/>
  <c r="U39" i="44" s="1"/>
  <c r="U35" i="44" s="1"/>
  <c r="V39" i="44" l="1"/>
  <c r="V35" i="44" s="1"/>
  <c r="W36" i="44"/>
  <c r="V37" i="44"/>
  <c r="V38" i="44" s="1"/>
  <c r="W39" i="44" s="1"/>
  <c r="W35" i="44" s="1"/>
  <c r="W37" i="44" l="1"/>
  <c r="X36" i="44"/>
  <c r="X37" i="44" l="1"/>
  <c r="Y36" i="44"/>
  <c r="W38" i="44"/>
  <c r="X39" i="44" s="1"/>
  <c r="X35" i="44" s="1"/>
  <c r="Y37" i="44" l="1"/>
  <c r="Z36" i="44"/>
  <c r="Y38" i="44"/>
  <c r="X38" i="44"/>
  <c r="Y39" i="44" s="1"/>
  <c r="Y35" i="44" s="1"/>
  <c r="Z39" i="44" l="1"/>
  <c r="Z35" i="44" s="1"/>
  <c r="Z37" i="44"/>
  <c r="Z38" i="44" s="1"/>
  <c r="AA39" i="44" s="1"/>
  <c r="AA36" i="44"/>
  <c r="AA35" i="44" l="1"/>
  <c r="AB36" i="44"/>
  <c r="AA37" i="44"/>
  <c r="AA38" i="44" s="1"/>
  <c r="AB39" i="44" s="1"/>
  <c r="AB35" i="44" l="1"/>
  <c r="AB37" i="44"/>
  <c r="AC36" i="44"/>
  <c r="AD36" i="44" l="1"/>
  <c r="AC37" i="44"/>
  <c r="AB38" i="44"/>
  <c r="AC39" i="44" s="1"/>
  <c r="AC35" i="44" s="1"/>
  <c r="AD37" i="44" l="1"/>
  <c r="AE36" i="44"/>
  <c r="AC38" i="44"/>
  <c r="AD39" i="44" s="1"/>
  <c r="AD35" i="44" s="1"/>
  <c r="AF36" i="44" l="1"/>
  <c r="AE37" i="44"/>
  <c r="AE38" i="44" s="1"/>
  <c r="AD38" i="44"/>
  <c r="AE39" i="44" s="1"/>
  <c r="AE35" i="44" s="1"/>
  <c r="AF39" i="44" l="1"/>
  <c r="AF35" i="44" s="1"/>
  <c r="AG36" i="44"/>
  <c r="AF37" i="44"/>
  <c r="AH36" i="44" l="1"/>
  <c r="AG37" i="44"/>
  <c r="AF38" i="44"/>
  <c r="AG39" i="44" s="1"/>
  <c r="AG35" i="44" s="1"/>
  <c r="AH37" i="44" l="1"/>
  <c r="AI36" i="44"/>
  <c r="AG38" i="44"/>
  <c r="AH39" i="44" s="1"/>
  <c r="AH35" i="44" s="1"/>
  <c r="AJ36" i="44" l="1"/>
  <c r="AI37" i="44"/>
  <c r="AI38" i="44" s="1"/>
  <c r="AH38" i="44"/>
  <c r="AI39" i="44" s="1"/>
  <c r="AI35" i="44" s="1"/>
  <c r="AJ39" i="44" l="1"/>
  <c r="AJ35" i="44" s="1"/>
  <c r="AK36" i="44"/>
  <c r="AJ37" i="44"/>
  <c r="AL36" i="44" l="1"/>
  <c r="AK37" i="44"/>
  <c r="AJ38" i="44"/>
  <c r="AK39" i="44" s="1"/>
  <c r="AK35" i="44" s="1"/>
  <c r="AL37" i="44" l="1"/>
  <c r="AM36" i="44"/>
  <c r="AK38" i="44"/>
  <c r="AL39" i="44" s="1"/>
  <c r="AL35" i="44" s="1"/>
  <c r="AN36" i="44" l="1"/>
  <c r="AM37" i="44"/>
  <c r="AL38" i="44"/>
  <c r="AM39" i="44" s="1"/>
  <c r="AM35" i="44" s="1"/>
  <c r="AM38" i="44" l="1"/>
  <c r="AN39" i="44" s="1"/>
  <c r="AN35" i="44" s="1"/>
  <c r="AO36" i="44"/>
  <c r="AN37" i="44"/>
  <c r="AP36" i="44" l="1"/>
  <c r="AP37" i="44" s="1"/>
  <c r="AO37" i="44"/>
  <c r="AN38" i="44"/>
  <c r="AO39" i="44" s="1"/>
  <c r="AO35" i="44" s="1"/>
  <c r="AP38" i="44" l="1"/>
  <c r="AO38" i="44"/>
  <c r="AP39" i="44" s="1"/>
  <c r="AP35" i="44" s="1"/>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<sst xmlns="http://schemas.openxmlformats.org/spreadsheetml/2006/main" count="996" uniqueCount="585">
  <si>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</si>
  <si>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</si>
  <si>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</si>
  <si>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</si>
  <si>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</si>
  <si>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</si>
  <si>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</si>
  <si>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</si>
  <si>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</si>
  <si>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</si>
  <si>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</si>
  <si>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</si>
  <si>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</si>
  <si>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</si>
  <si>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</si>
  <si>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</si>
  <si>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</si>
  <si>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</si>
  <si>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</si>
  <si>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</si>
  <si>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</si>
  <si>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</si>
  <si>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</si>
  <si>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</si>
  <si>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</si>
  <si>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</si>
  <si>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</si>
  <si>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</si>
  <si>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</si>
  <si>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</si>
  <si>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</si>
  <si>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</si>
  <si>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</si>
  <si>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</si>
  <si>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</si>
  <si>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</si>
  <si>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</si>
  <si>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</si>
  <si>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</si>
  <si>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</si>
  <si>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</si>
  <si>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</si>
  <si>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</si>
  <si>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</si>
  <si>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</si>
  <si>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</si>
  <si>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</si>
  <si>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</si>
  <si>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</si>
  <si>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</si>
  <si>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</si>
  <si>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</si>
  <si>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</si>
  <si>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</si>
  <si>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Raport privind impactul asupra mediului</t>
  </si>
  <si>
    <t>4.1.</t>
  </si>
  <si>
    <t>6.1.</t>
  </si>
  <si>
    <t>3.1.1.</t>
  </si>
  <si>
    <t>3.3.</t>
  </si>
  <si>
    <t>3.4.</t>
  </si>
  <si>
    <t>3.5.</t>
  </si>
  <si>
    <t>4.4.</t>
  </si>
  <si>
    <t> TOTAL CAPITOL 3</t>
  </si>
  <si>
    <t>TOTAL CAPITOL 7</t>
  </si>
  <si>
    <t>CAP. 7</t>
  </si>
  <si>
    <t>7.1.</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</si>
  <si>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</si>
  <si>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</si>
  <si>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</si>
  <si>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</si>
  <si>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</si>
  <si>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</si>
  <si>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</si>
  <si>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</si>
  <si>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</si>
  <si>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</si>
  <si>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</si>
  <si>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</si>
  <si>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</si>
  <si>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</si>
  <si>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</si>
  <si>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</si>
  <si>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</si>
  <si>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</si>
  <si>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</si>
  <si>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</si>
  <si>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</si>
  <si>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</si>
  <si>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</si>
  <si>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</si>
  <si>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</si>
  <si>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</si>
  <si>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</si>
  <si>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</si>
  <si>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</si>
  <si>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</si>
  <si>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</si>
  <si>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</si>
  <si>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</si>
  <si>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</si>
  <si>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</si>
  <si>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</si>
  <si>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</si>
  <si>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</si>
  <si>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</si>
  <si>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</si>
  <si>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</si>
  <si>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</si>
  <si>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</si>
  <si>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</si>
  <si>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</si>
  <si>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</si>
  <si>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</si>
  <si>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</si>
  <si>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</si>
  <si>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</si>
  <si>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</si>
  <si>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</si>
  <si>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</si>
  <si>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</si>
  <si>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</si>
  <si>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</si>
  <si>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</si>
  <si>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</si>
  <si>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</si>
  <si>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</si>
  <si>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</si>
  <si>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</si>
  <si>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</si>
  <si>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</si>
  <si>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</si>
  <si>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</si>
  <si>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</si>
  <si>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</si>
  <si>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</si>
  <si>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</si>
  <si>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</si>
  <si>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</si>
  <si>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</si>
  <si>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</si>
  <si>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</si>
  <si>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 xml:space="preserve">Montaj utilaje, echipamente tehnologice şi funcţionale </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</si>
  <si>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</si>
  <si>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</si>
  <si>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</si>
  <si>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</si>
  <si>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</si>
  <si>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</si>
  <si>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</si>
  <si>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</si>
  <si>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</si>
  <si>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</si>
  <si>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</si>
  <si>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</si>
  <si>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</si>
  <si>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</si>
  <si>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</si>
  <si>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</si>
  <si>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</si>
  <si>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7.2.</t>
  </si>
  <si>
    <t>7.3.</t>
  </si>
  <si>
    <t>BUGETUL CERERII DE FINANTARE</t>
  </si>
  <si>
    <t>TVA nerecuperabilă,aferentă cheltuielilor eligibile</t>
  </si>
  <si>
    <t xml:space="preserve">1.2. </t>
  </si>
  <si>
    <t>3.2.</t>
  </si>
  <si>
    <t>7.4.</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</si>
  <si>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</si>
  <si>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</si>
  <si>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</si>
  <si>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</si>
  <si>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</si>
  <si>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</si>
  <si>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</si>
  <si>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</si>
  <si>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</si>
  <si>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</si>
  <si>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</si>
  <si>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</si>
  <si>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</si>
  <si>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</si>
  <si>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</si>
  <si>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</si>
  <si>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</si>
  <si>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</si>
  <si>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</si>
  <si>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</si>
  <si>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</si>
  <si>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</si>
  <si>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</si>
  <si>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</si>
  <si>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</si>
  <si>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</si>
  <si>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</si>
  <si>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</si>
  <si>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</si>
  <si>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</si>
  <si>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</si>
  <si>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</si>
  <si>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</si>
  <si>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</si>
  <si>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</si>
  <si>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</si>
  <si>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</si>
  <si>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</si>
  <si>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</si>
  <si>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</si>
  <si>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</si>
  <si>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</si>
  <si>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</si>
  <si>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</si>
  <si>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</si>
  <si>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</si>
  <si>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</si>
  <si>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</si>
  <si>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</si>
  <si>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</si>
  <si>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</si>
  <si>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</si>
  <si>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</si>
  <si>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Au fost prevazute formule de verificare a pragurilor maxim eligibile. Daca pragul maxim acceptat este depășit, mesajul  este "Atenție prag!"</t>
  </si>
  <si>
    <t xml:space="preserve">Cheltuieli privind obtinerea terenului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</si>
  <si>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</si>
  <si>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</si>
  <si>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</si>
  <si>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</si>
  <si>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</si>
  <si>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</si>
  <si>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pregătirea cererii de finanțare;</t>
  </si>
  <si>
    <t>Costul cu managementul proiectului în implementare, inclusiv organizarea procedurilor de achizitie publică;</t>
  </si>
  <si>
    <t>Foaia de lucru Buget-cerere</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</si>
  <si>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</si>
  <si>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</si>
  <si>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privind utilitatile</t>
  </si>
  <si>
    <t>Cheltuieli personalul inclusiv cheltuieli cu asigurarile si protectia sociala</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</si>
  <si>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</si>
  <si>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</si>
  <si>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</si>
  <si>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</si>
  <si>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</si>
  <si>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</si>
  <si>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</si>
  <si>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</si>
  <si>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</si>
  <si>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</si>
  <si>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</si>
  <si>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</si>
  <si>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</si>
  <si>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</si>
  <si>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</si>
  <si>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</si>
  <si>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</si>
  <si>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</si>
  <si>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</si>
  <si>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</si>
  <si>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</si>
  <si>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</si>
  <si>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</si>
  <si>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</si>
  <si>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</si>
  <si>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</si>
  <si>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</si>
  <si>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</si>
  <si>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</si>
  <si>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</si>
  <si>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</si>
  <si>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</si>
  <si>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</si>
  <si>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</si>
  <si>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</si>
  <si>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</si>
  <si>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</si>
  <si>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</si>
  <si>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</si>
  <si>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</si>
  <si>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</si>
  <si>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</si>
  <si>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</si>
  <si>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</si>
  <si>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</si>
  <si>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</si>
  <si>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</si>
  <si>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</si>
  <si>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</si>
  <si>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</si>
  <si>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</si>
  <si>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</si>
  <si>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</si>
  <si>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</si>
  <si>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</si>
  <si>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</si>
  <si>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</si>
  <si>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</si>
  <si>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</si>
  <si>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</si>
  <si>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</si>
  <si>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</si>
  <si>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CHELTUIELI SUB FORMA DE RATE FORFETARE</t>
  </si>
  <si>
    <t>Cheltuili sub forma de rata forfetara</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</si>
  <si>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</si>
  <si>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</si>
  <si>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</si>
  <si>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</si>
  <si>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</si>
  <si>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</si>
  <si>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</si>
  <si>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</si>
  <si>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</si>
  <si>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</si>
  <si>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</si>
  <si>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</si>
  <si>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</si>
  <si>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</si>
  <si>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</si>
  <si>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</si>
  <si>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</si>
  <si>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</si>
  <si>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</si>
  <si>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</si>
  <si>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CATEGORIE</t>
  </si>
  <si>
    <t>SUBCATEGORIE</t>
  </si>
  <si>
    <t>Foaia de lucru  Export Smis</t>
  </si>
  <si>
    <t>din costurile directe pentru decontarea costurilor indirecte</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</si>
  <si>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</si>
  <si>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</si>
  <si>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</si>
  <si>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</si>
  <si>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</si>
  <si>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</si>
  <si>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</si>
  <si>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</si>
  <si>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</si>
  <si>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</si>
  <si>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</si>
  <si>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</si>
  <si>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</si>
  <si>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</si>
  <si>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</si>
  <si>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</si>
  <si>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</si>
  <si>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Comunicare și vizibilitate conform Devizului General:</t>
  </si>
  <si>
    <t xml:space="preserve">o   capitolul 5 - Alte cheltuieli, subcapitolul 5.4  Cheltuieli pentru informare și publicitate </t>
  </si>
  <si>
    <t>Costul cu îndeplinirea cerințelor privind vizibilitatea proiectelor (informare si publicitate);</t>
  </si>
  <si>
    <t>Costul cu auditul financiar extern</t>
  </si>
  <si>
    <t xml:space="preserve">Cheltuiel specifice prioritatii </t>
  </si>
  <si>
    <r>
      <t>Cheltuieli de tip FSE+</t>
    </r>
    <r>
      <rPr>
        <sz val="7"/>
        <color rgb="FFFF0000"/>
        <rFont val="Calibri"/>
        <family val="2"/>
        <scheme val="minor"/>
      </rPr>
      <t xml:space="preserve"> (în limita a maxim 5% din valoarea eligibilă a proiectului)</t>
    </r>
  </si>
  <si>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</si>
  <si>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TVA (eligibila+neeligibila)</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</si>
  <si>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</si>
  <si>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</si>
  <si>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</si>
  <si>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</si>
  <si>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</si>
  <si>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</si>
  <si>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</si>
  <si>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</si>
  <si>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</si>
  <si>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</si>
  <si>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</si>
  <si>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</si>
  <si>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</si>
  <si>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</si>
  <si>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</si>
  <si>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</si>
  <si>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</si>
  <si>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</si>
  <si>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</si>
  <si>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</si>
  <si>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</si>
  <si>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</si>
  <si>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</si>
  <si>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</si>
  <si>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</si>
  <si>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</si>
  <si>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</si>
  <si>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</si>
  <si>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</si>
  <si>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</si>
  <si>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</si>
  <si>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</si>
  <si>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</si>
  <si>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</si>
  <si>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</si>
  <si>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</si>
  <si>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</si>
  <si>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</si>
  <si>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</si>
  <si>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</si>
  <si>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Cheltuieli indirecte conform art. 54 lit.a RDC 1060/2021</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</si>
  <si>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</si>
  <si>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</si>
  <si>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</si>
  <si>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</si>
  <si>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</si>
  <si>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</si>
  <si>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</si>
  <si>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</si>
  <si>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</si>
  <si>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</si>
  <si>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</si>
  <si>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</si>
  <si>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</si>
  <si>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</si>
  <si>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</si>
  <si>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</si>
  <si>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</si>
  <si>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</si>
  <si>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</si>
  <si>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</si>
  <si>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</si>
  <si>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</si>
  <si>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</si>
  <si>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</si>
  <si>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</si>
  <si>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</si>
  <si>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</si>
  <si>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</si>
  <si>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</si>
  <si>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</si>
  <si>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</si>
  <si>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</si>
  <si>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</si>
  <si>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</si>
  <si>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</si>
  <si>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</si>
  <si>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</si>
  <si>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</si>
  <si>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</si>
  <si>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</si>
  <si>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</si>
  <si>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</si>
  <si>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Foaia de lucru Buget Categorii Cheltuieli</t>
  </si>
  <si>
    <t>3.1.3. Alte studii specifice</t>
  </si>
  <si>
    <t>Cheltuieli pentru amplasarea de statii si puncte de incarcare electrica</t>
  </si>
  <si>
    <t>Sisteme de transport urban digitalizate (sisteme ITS, e-ticketing, management de trafic, bike-sharing etc.)</t>
  </si>
  <si>
    <t>Măsuri de tip FSE+</t>
  </si>
  <si>
    <t>Obiectivul de Politica:  2 O Europă mai verde, rezilientă, cu emisii reduse de dioxid de carbon, care se îndreaptă către o economie cu zero emisii de dioxid de carbon</t>
  </si>
  <si>
    <t xml:space="preserve">Prioritatea: 4 O Regiune cu mobilitate urbană durabilă </t>
  </si>
  <si>
    <t>Obiectivul Specific OS 2.8.Promovarea mobilității urbane multimodale sustenabile, ca parte a tranziției către o economie cu zero carbon</t>
  </si>
  <si>
    <t>Restul datelor sunt fie predefinite, fie generate automat. A nu se modifica formulele de calcul - acestea sunt calculate automat in urma introducerii datelor de intrare!</t>
  </si>
  <si>
    <t xml:space="preserve">Au fost prevazute formule de verificare a unor corelatii. Daca corelatia se verifica, mesajul  este "OK", iar in situatia in care formula identifica o necorelare, mesajul este ”ERROR”.           </t>
  </si>
  <si>
    <t>din valoarea totală eligibilă a proiectului.</t>
  </si>
  <si>
    <t>Cheltuieli pentru proiectare și asistență tehnică (cu excepția cheltuielilor cuprinse la subcap. 3.4. Consultanță)   în limita maxima a</t>
  </si>
  <si>
    <t xml:space="preserve">Cheltuieli auxiliare investiției de bază  in limita maxima de </t>
  </si>
  <si>
    <t xml:space="preserve">În cazul proiectelor ce vizează doar achiziționarea de echipamente și/sau mijloace de transport, cheltuielile pentru proiectare și asistență tehnică( cu excepția cheltuielilor cuprinse la subcap. 3.4. Consultanță) </t>
  </si>
  <si>
    <t xml:space="preserve">Costul cu  promovare a obiectivului de investiţie/ serviciului finanţat și/sau de promovare a mobilității urbane durabile </t>
  </si>
  <si>
    <t>Costul cu activități de cooperare transnațională</t>
  </si>
  <si>
    <t>Coloanele J si K contin informatii cu privire la corelarea cheltuielilor in sectiune Buget-Activitati si cheltuieli din cererea de finantare.</t>
  </si>
  <si>
    <t xml:space="preserve">se completează automat. </t>
  </si>
  <si>
    <t>Foaia de lucru  Venituri si cheltuieli</t>
  </si>
  <si>
    <t>In categoria cheltuielilor din operare nu se includ elementele non-monetare (exemplu: cheltuielile cu amortizarea), cheltuielile ce reprezinta un transfer intre proprietar si operator (exemplu: cheltuielile cu redeventa), cheltuielile cu impozite si taxe, cheltuielile financiare, precum si alte cheltuieli care nu sunt asociate direct operarii infrastructurii care face obiectul finantarii.</t>
  </si>
  <si>
    <t>Foaia de lucru Amortizare</t>
  </si>
  <si>
    <t xml:space="preserve">se </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</si>
  <si>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Export SMIS</t>
  </si>
  <si>
    <t xml:space="preserve">Foaia de lucru  Buget Sintetic- se completează automat. </t>
  </si>
  <si>
    <t>o   capitolul 6 - Cheltuieli pentru probe tehnologice şi teste</t>
  </si>
  <si>
    <t>o   Cheltuieli de consultanță și expertiză în elaborarea P.M.U.D</t>
  </si>
  <si>
    <t xml:space="preserve">3.6 Organizarea procedurilor de achiziție, </t>
  </si>
  <si>
    <t>3.7 Consultanță: 3.7.1 Managementul de proiect pentru obiectivul de investiții (plata serviciilor de consultanță la elaborarea cererii de finanțare, plata serviciilor de consultanță în domeniul managementului proiectului,plata serviciilor de evaluare, efectuate de un expert ANEVAR, în vederea stabilirii valorii terenurilor achiziționate , 3.7.2 Auditul financiar</t>
  </si>
  <si>
    <t xml:space="preserve">Promovarea obiectivului de investiţie/ serviciului finanţat și/sau de promovare a mobilității urbane durabile </t>
  </si>
  <si>
    <t>o   Costurile cu activități de cooperare transnațională</t>
  </si>
  <si>
    <t>Foaia de lucru Buget_cerere, se va corela cu documentatia tehnico-economica si/sau studiu de oportunitate.</t>
  </si>
  <si>
    <t xml:space="preserve">4.4 Utilaje, echipamente tehnologice şi funcţionale care nu necesită montaj şi echipamente de transport </t>
  </si>
  <si>
    <t xml:space="preserve">4.5 Dotări </t>
  </si>
  <si>
    <t xml:space="preserve">Mijloace de transport </t>
  </si>
  <si>
    <t xml:space="preserve">1.1. Obtinerea terenului </t>
  </si>
  <si>
    <t xml:space="preserve">Cheltuieli pentru achiziţia si montajul de statii si puncte de incarcare electrica </t>
  </si>
  <si>
    <t xml:space="preserve">1.2 Amenajarea terenului </t>
  </si>
  <si>
    <t xml:space="preserve">1.3 Amenajări pentru protecţia mediului şi aducerea terenului la starea iniţială </t>
  </si>
  <si>
    <t xml:space="preserve">1.4 Cheltuieli pentru relocarea/protecţia utilităţilor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</si>
  <si>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</si>
  <si>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</si>
  <si>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</si>
  <si>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</si>
  <si>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</si>
  <si>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</si>
  <si>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</si>
  <si>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6.1 Pregatirea personalului de exploatare </t>
  </si>
  <si>
    <t xml:space="preserve">6.2 Probe tehnologice si teste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</si>
  <si>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</si>
  <si>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</si>
  <si>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</si>
  <si>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</si>
  <si>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</si>
  <si>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</si>
  <si>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</si>
  <si>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</si>
  <si>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</si>
  <si>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</si>
  <si>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</si>
  <si>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3.8.1. Asistenţă tehnică din partea proiectantului </t>
  </si>
  <si>
    <t xml:space="preserve">3.8.2. Dirigenţie de şantier/supervizare </t>
  </si>
  <si>
    <t xml:space="preserve">Cheltuieli pentru consultanță și expertiză pentru elaborare P.M.U.D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</si>
  <si>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</si>
  <si>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</si>
  <si>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</si>
  <si>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r>
      <t>Obtinerea terenului</t>
    </r>
    <r>
      <rPr>
        <sz val="9"/>
        <color rgb="FFFF0000"/>
        <rFont val="Calibri"/>
        <family val="2"/>
        <scheme val="minor"/>
      </rPr>
      <t xml:space="preserve"> (în limita a 10% din valoarea totală eligibilă a proiectului)</t>
    </r>
  </si>
  <si>
    <r>
      <t>Cheltuieli pentru proiectare și asistență tehnică</t>
    </r>
    <r>
      <rPr>
        <b/>
        <sz val="9"/>
        <color rgb="FFFF0000"/>
        <rFont val="Calibri"/>
        <family val="2"/>
        <scheme val="minor"/>
      </rPr>
      <t xml:space="preserve"> (cu exceptia subapitolului 3.4  - Consultanță din ghidul solicitantului) sunt eligibile cumulat, în limita a 10% din valoarea cheltuielilor eligibile finanțate în cadrul capitolului 4 „Cheltuieli pentru investiția de bază” și capitolul 8 „Cheltuieli cu achiziţia de mijloace de transport” din cap. 5.3.2.	Categorii și plafoane de cheltuieli eligibile, ghidul solicitantului- /în limita a 5% din valoarea cheltuielilor eligibile finanțate în cadrul capitolului 4 „Cheltuieli pentru investiția de bază” și capitolul 8 „Cheltuieli cu achiziția de mijloace de transport” pentru proiecte ce vizează doar achiziționarea de echipamente și/sau mijloace de transport.</t>
    </r>
  </si>
  <si>
    <t>NU</t>
  </si>
  <si>
    <t>Proiectul prevede doar achiziționarea de echipamente și/sau mijloace de transport</t>
  </si>
  <si>
    <t>Selectati DA/NU</t>
  </si>
  <si>
    <t>Servicii de evaluare, efectuate de un expert independent calificat sau de un organism oficial autorizat în mod corespunzător, în vederea stabilirii valorii terenurilor achiziționate.</t>
  </si>
  <si>
    <r>
      <t xml:space="preserve">Cheltuielile diverse şi neprevăzute </t>
    </r>
    <r>
      <rPr>
        <sz val="7"/>
        <color rgb="FFFF0000"/>
        <rFont val="Calibri"/>
        <family val="2"/>
        <scheme val="minor"/>
      </rPr>
      <t>în limita a 10% din valoarea cheltuielilor eligibile cuprinse la capitolele/subcapitolelele 1.2, 1.3, 1.4, 2 și 4 din ghidul solicitantului, cap. 5.3.2.Categorii și plafoane de cheltuieli eligibile</t>
    </r>
  </si>
  <si>
    <t xml:space="preserve">Cheltuieli promovare a obiectivului de investiţie/ serviciului finanţat și/sau de promovare a mobilității urbane durabile </t>
  </si>
  <si>
    <t>Cheltuieli de cooperare transnațională</t>
  </si>
  <si>
    <t xml:space="preserve">Dotări </t>
  </si>
  <si>
    <t xml:space="preserve">Active necorporale </t>
  </si>
  <si>
    <t xml:space="preserve">Utilaje, echipamente tehnologice şi   funcţionale care nu necesită montaj şi echipamente de transport </t>
  </si>
  <si>
    <t>Utilaje, echipamente tehnologice şi       funcţionale care necesită montaj</t>
  </si>
  <si>
    <t xml:space="preserve">Construcţii şi instalaţii </t>
  </si>
  <si>
    <t>din valoarea cheltuielilor eligibile finanțate în cadrul capitolului 4 „Cheltuieli pentru investiția de bază” și capitolul 8 „Cheltuieli cu achiziţia de mijloace de transport, conform cap. 5.3.2. Categorii și plafoane de cheltuieli eligibile din Ghidul solicitantului</t>
  </si>
  <si>
    <t>din valoarea cheltuielilor eligibile finanțate în cadrul capitolului 4 „Cheltuieli pentru investiția de bază” și capitolul 8 „Cheltuieli cu achiziția de mijloace de transport” conform cap. 5.3.2. Categorii și plafoane de cheltuieli eligibile din Ghidul solicitantului</t>
  </si>
  <si>
    <t>din valoarea eligibilă a cheltuielilor eligibile aferente cap. 1.2, 1.3, 1.4, 2, cap. 4 , conform cap. 5.3.2. Categorii și plafoane de cheltuieli eligibile din Ghidul solicitantului</t>
  </si>
  <si>
    <t>Costul serviciilor de evaluare, efectuate de un expert independent calificat sau de un organism oficial autorizat în mod corespunzător, în vederea stabilirii valorii terenurilor achiziționate.</t>
  </si>
  <si>
    <r>
      <t>Obtinerea terenului</t>
    </r>
    <r>
      <rPr>
        <sz val="9"/>
        <color rgb="FFFF0000"/>
        <rFont val="Calibri"/>
        <family val="2"/>
        <scheme val="minor"/>
      </rPr>
      <t xml:space="preserve"> </t>
    </r>
  </si>
  <si>
    <t>Cheltuielile diverse şi neprevăzute</t>
  </si>
  <si>
    <t>lei fără TVA</t>
  </si>
  <si>
    <t>Cheltuieli de consultanță și expertiză în elaborarea P.M.U.D</t>
  </si>
  <si>
    <t>3.7.1.4</t>
  </si>
  <si>
    <t>Ticketing</t>
  </si>
  <si>
    <t>Sistem afisaj in statii</t>
  </si>
  <si>
    <t>Monitorizarea si managementul flotei</t>
  </si>
  <si>
    <t>Aplicatii software mobilitate urbana</t>
  </si>
  <si>
    <t>Mijloace de transport în comun: Troleibuze; Autobuze electrice; Autobuze electrice (pe bază de pile de hidrogen)</t>
  </si>
  <si>
    <t>Achizitie conform studiului de oportunitate</t>
  </si>
  <si>
    <t>Construirea/modernizarea/reabilitarea/extinderea de benzi dedicate</t>
  </si>
  <si>
    <t xml:space="preserve">Construirea/modernizarea parcărilor de transfer de tip „park and ride”; </t>
  </si>
  <si>
    <t>Crearea/modernizarea/extinderea sistemelor de management al traficului, inclusiv a sistemului de monitorizare video, precum și a altor sisteme de transport inteligente (STI);</t>
  </si>
  <si>
    <t>Instalarea de sisteme de reducere/interzicere a circulației autoturismelor în anumite zone;</t>
  </si>
  <si>
    <t xml:space="preserve">Construirea/modernizarea/extinderea de zone și trasee pietonale, </t>
  </si>
  <si>
    <t xml:space="preserve">Construirea/modernizarea/extinderea pistelor/ traseelor pentru biciclete; construirea de infrastructuri pentru parcarea bicicletelor (rasteluri, containere specifice), structuri speciale multietajate)  </t>
  </si>
  <si>
    <t xml:space="preserve">	Crearea/extinderea/modernizarea sistemelor de bilete integrate pentru călători („e-bilete”  sau „e-ticketing”)</t>
  </si>
  <si>
    <t>Construirea/modernizarea/reabilitarea/extinderea rețelei de troleibuz</t>
  </si>
  <si>
    <t xml:space="preserve">	Construirea/modernizarea/extinderea stațiilor de alimentare a autobuzelor alimentate electric/cu hidrogen</t>
  </si>
  <si>
    <t xml:space="preserve">o	Construirea/modernizarea/extinderea depourilor/autobazelor aferente transportului public local/zonal de călători, inclusiv infrastructura tehnică aferentă </t>
  </si>
  <si>
    <t xml:space="preserve">	Construirea și modernizarea stațiilor de transport public de călători (troleibuz, autobuz);</t>
  </si>
  <si>
    <r>
      <t>Achiziționarea și instalarea punctelor de reîncărcare a autoturismelor electrice și electrice hibride (destinate publicului) –</t>
    </r>
    <r>
      <rPr>
        <b/>
        <sz val="8"/>
        <color rgb="FFFF0000"/>
        <rFont val="Calibri"/>
        <family val="2"/>
        <scheme val="minor"/>
      </rPr>
      <t xml:space="preserve"> finanțabile prin ajutor de minimis</t>
    </r>
  </si>
  <si>
    <t>Crearea/modernizarea/extinderea sistemelor de închiriere de biciclete/biciclete electrice (sisteme de tip „e-bike-sharing”, „e-bike-rental”).</t>
  </si>
  <si>
    <t>Valoare fără TVA</t>
  </si>
  <si>
    <t>TVA</t>
  </si>
  <si>
    <t>Valoare cu TVA</t>
  </si>
  <si>
    <t>Curs inforeuro la data lansarii apelului</t>
  </si>
  <si>
    <t>3.7.1.4.</t>
  </si>
  <si>
    <t>4.5.1.</t>
  </si>
  <si>
    <t>Ate dotari</t>
  </si>
  <si>
    <t>4.5.2.</t>
  </si>
  <si>
    <t xml:space="preserve">Venituri din vânzări de titluri de călătorie </t>
  </si>
  <si>
    <t>Venituri din reîncărcarea automobilelor electrice şi electrice hibride</t>
  </si>
  <si>
    <t>Venituri din taxe parcare de tip ”park and ride”</t>
  </si>
  <si>
    <t>Cheltuieli cu materiile prime,  materialele consumabile, materiale, combustibilul</t>
  </si>
  <si>
    <t>Cheltuieli de mentenanta, intretinere, reparatii capitale, administrare,  service auto , Inspecţia tehnică periodică</t>
  </si>
  <si>
    <t>Completati tipul de cheltuiala din activitatea operationala a infrastructurii</t>
  </si>
  <si>
    <t>Cheltuieli cu inlocuirile activelor cu durata scurta de viata</t>
  </si>
  <si>
    <t>Achiziționarea și instalarea punctelor de reîncărcare a autoturismelor electrice și electrice hibride (destinate publicului) – finanțabile prin ajutor de minimis. Categoriile de cheltuieli eligibile finanțabile prin ajutor de minimis sunt următoarele: achiziția de stații de reîncărcare a vehiculelor electrice, cheltuieli cu lucrări de construcții și montaj al stațiilor de reîncărcare, cheltuieli aferente instalațiilor electrice, cu excepția cheltuielilor aferente instalației de racordare până la punctul de delimitare. Acestea vor fi evidențiate separat în cadrul devizului general.</t>
  </si>
  <si>
    <t>Cheltuielile de instalare sau de modernizare a transformatoarelor de putere, care sunt necesare pentru conectarea infrastructurii de reîncărcare la rețea sau la o unitate locală de producție sau stocare a energiei electrice nu sunt eligibile.
Cheltuielile unităților locale de producție sau stocare care generează sau stochează energie electrică nu sunt eligibile.</t>
  </si>
  <si>
    <t xml:space="preserve">Achiziționarea și instalarea punctelor de reîncărcare a autoturismelor electrice și electrice hibride (destinate publicului) – finanțabile prin ajutor de minimis. </t>
  </si>
  <si>
    <t>Venituri din închiriere de biciclete/biciclete electrice (sisteme de tip „bike-sharing”, „bike-rental”</t>
  </si>
  <si>
    <t>Cheltuieli cu studii, proiectare si alte servicii aferente statiilor si punctelor de incarcare electrica</t>
  </si>
  <si>
    <r>
      <rPr>
        <sz val="9"/>
        <rFont val="Calibri"/>
        <family val="2"/>
        <scheme val="minor"/>
      </rPr>
      <t xml:space="preserve">Cheltuieli pentru asigurarea utilităţilor necesare obiectivului de investii- </t>
    </r>
    <r>
      <rPr>
        <sz val="9"/>
        <color theme="5"/>
        <rFont val="Calibri"/>
        <family val="2"/>
        <scheme val="minor"/>
      </rPr>
      <t>aferente</t>
    </r>
    <r>
      <rPr>
        <b/>
        <sz val="9"/>
        <color theme="5"/>
        <rFont val="Calibri"/>
        <family val="2"/>
        <scheme val="minor"/>
      </rPr>
      <t xml:space="preserve"> punctelor de reîncărcare a autoturismelor electrice și electrice hibride (destinate publicului) – finanțabile prin ajutor de minimis</t>
    </r>
  </si>
  <si>
    <r>
      <t xml:space="preserve">Documentații suport și cheltuieli pentru obţinerea de  avize, acorduri şi autorizaţii- </t>
    </r>
    <r>
      <rPr>
        <sz val="9"/>
        <color theme="5"/>
        <rFont val="Calibri"/>
        <family val="2"/>
        <scheme val="minor"/>
      </rPr>
      <t xml:space="preserve">aferente punctelor de reîncărcare a autoturismelor electrice și electrice hibride (destinate publicului) – finanțabile prin ajutor de minimis </t>
    </r>
  </si>
  <si>
    <r>
      <t xml:space="preserve">Studiu de fezabilitate/documentaţie de avizare a lucrărilor de intervenţii şi deviz general-   </t>
    </r>
    <r>
      <rPr>
        <sz val="9"/>
        <color theme="5"/>
        <rFont val="Calibri"/>
        <family val="2"/>
        <scheme val="minor"/>
      </rPr>
      <t xml:space="preserve">aferente punctelor de reîncărcare a autoturismelor electrice și electrice hibride (destinate publicului) – finanțabile prin ajutor de minimis     </t>
    </r>
    <r>
      <rPr>
        <sz val="9"/>
        <rFont val="Calibri"/>
        <family val="2"/>
        <scheme val="minor"/>
      </rPr>
      <t xml:space="preserve">                       </t>
    </r>
  </si>
  <si>
    <r>
      <t>Verificarea tehnică de calitate a  proiectului tehnic şi a detaliilor de     execuţie</t>
    </r>
    <r>
      <rPr>
        <sz val="9"/>
        <color theme="5"/>
        <rFont val="Calibri"/>
        <family val="2"/>
        <scheme val="minor"/>
      </rPr>
      <t xml:space="preserve">-  aferent  punctelor de reîncărcare a autoturismelor electrice și electrice hibride (destinate publicului) – finanțabile prin ajutor de minimis    </t>
    </r>
  </si>
  <si>
    <r>
      <t xml:space="preserve">Proiect tehnic şi detalii de  execuţie    -  </t>
    </r>
    <r>
      <rPr>
        <sz val="9"/>
        <color theme="5"/>
        <rFont val="Calibri"/>
        <family val="2"/>
        <scheme val="minor"/>
      </rPr>
      <t xml:space="preserve">aferent  punctelor de reîncărcare a autoturismelor electrice și electrice hibride (destinate publicului) – finanțabile prin ajutor de minimis  </t>
    </r>
  </si>
  <si>
    <r>
      <t xml:space="preserve"> pe perioada de execuţie a lucrărilor </t>
    </r>
    <r>
      <rPr>
        <sz val="9"/>
        <color theme="5"/>
        <rFont val="Calibri"/>
        <family val="2"/>
        <scheme val="minor"/>
      </rPr>
      <t xml:space="preserve">aferent  punctelor de reîncărcare a autoturismelor electrice și electrice hibride (destinate publicului) – finanțabile prin ajutor de minimis  </t>
    </r>
  </si>
  <si>
    <r>
      <t xml:space="preserve"> pentru participarea proiectantului la fazele incluse în programul de control al lucrărilor de execuţie, avizat de către Inspectoratul de Stat în Construcţii - </t>
    </r>
    <r>
      <rPr>
        <sz val="9"/>
        <color theme="5"/>
        <rFont val="Calibri"/>
        <family val="2"/>
        <scheme val="minor"/>
      </rPr>
      <t>aferente punctelor de reîncărcare a autoturismelor electrice și electrice hibride (destinate publicului) – finanțabile prin ajutor de minimis</t>
    </r>
  </si>
  <si>
    <r>
      <t xml:space="preserve">Construcţii şi instalaţii - </t>
    </r>
    <r>
      <rPr>
        <sz val="9"/>
        <color theme="5"/>
        <rFont val="Calibri"/>
        <family val="2"/>
        <scheme val="minor"/>
      </rPr>
      <t>aferente punctelor de reîncărcare a autoturismelor electrice și electrice hibride (destinate publicului) – finanțabile prin ajutor de minimis</t>
    </r>
  </si>
  <si>
    <r>
      <t xml:space="preserve">Montaj utilaje, echipamente tehnologice şi funcţionale-  </t>
    </r>
    <r>
      <rPr>
        <sz val="9"/>
        <color theme="5"/>
        <rFont val="Calibri"/>
        <family val="2"/>
        <scheme val="minor"/>
      </rPr>
      <t>aferent punctelor de reîncărcare a autoturismelor electrice și electrice hibride (destinate publicului) – finanțabile prin ajutor de minimis</t>
    </r>
  </si>
  <si>
    <r>
      <t xml:space="preserve">Licente soft aferente punctele de reîncărcare a autoturismelor electrice și electrice hibride (destinate publicului) – </t>
    </r>
    <r>
      <rPr>
        <sz val="9"/>
        <color theme="5"/>
        <rFont val="Calibri"/>
        <family val="2"/>
        <scheme val="minor"/>
      </rPr>
      <t>finanțabile prin ajutor de minimis</t>
    </r>
  </si>
  <si>
    <r>
      <t>5.1.1.  Lucrări de construcţii şi instalaţii aferente organizării de şantier-</t>
    </r>
    <r>
      <rPr>
        <sz val="9"/>
        <color theme="5"/>
        <rFont val="Calibri"/>
        <family val="2"/>
        <scheme val="minor"/>
      </rPr>
      <t xml:space="preserve"> aferente punctelor de reîncărcare a autoturismelor electrice și electrice hibride (destinate publicului) – finanțabile prin ajutor de minimis</t>
    </r>
  </si>
  <si>
    <r>
      <t>5.1.2. Cheltuieli conexe organizării şantierului-</t>
    </r>
    <r>
      <rPr>
        <sz val="9"/>
        <color theme="5"/>
        <rFont val="Calibri"/>
        <family val="2"/>
        <scheme val="minor"/>
      </rPr>
      <t>aferente punctelor de reîncărcare a autoturismelor electrice și electrice hibride (destinate publicului) – finanțabile prin ajutor de minimis</t>
    </r>
  </si>
  <si>
    <t xml:space="preserve">Cheltuielile diverse şi neprevăzute </t>
  </si>
  <si>
    <t>Alte active necoporale</t>
  </si>
  <si>
    <r>
      <t xml:space="preserve">Dirigenţie de şantier- </t>
    </r>
    <r>
      <rPr>
        <sz val="9"/>
        <color theme="5"/>
        <rFont val="Calibri"/>
        <family val="2"/>
        <scheme val="minor"/>
      </rPr>
      <t>aferente punctelor de reîncărcare a autoturismelor electrice și electrice hibride (destinate publicului) – finanțabile prin ajutor de minimis</t>
    </r>
  </si>
  <si>
    <t>Componenta finanțabilă prin ajutor de minimis, din care:</t>
  </si>
  <si>
    <t xml:space="preserve">  - cheltuieli eligibile</t>
  </si>
  <si>
    <t xml:space="preserve">  - cheltuieli neeligibile</t>
  </si>
  <si>
    <t>IV</t>
  </si>
  <si>
    <t>IV.a</t>
  </si>
  <si>
    <t xml:space="preserve">IV.b. </t>
  </si>
  <si>
    <t>*A se vedea incadrarea cheltuielilor aferente punctelor de reîncărcare a autoturismelor electrice și electrice hibride (destinate publicului) – finanțabile prin ajutor de minimis din foaia de lucru Buget Cerere!!!</t>
  </si>
  <si>
    <t>4.5.3</t>
  </si>
  <si>
    <r>
      <t xml:space="preserve">Cheltuielile diverse şi neprevăzute </t>
    </r>
    <r>
      <rPr>
        <sz val="7"/>
        <color rgb="FFFF0000"/>
        <rFont val="Calibri"/>
        <family val="2"/>
        <scheme val="minor"/>
      </rPr>
      <t>-</t>
    </r>
    <r>
      <rPr>
        <sz val="8"/>
        <rFont val="Calibri"/>
        <family val="2"/>
        <scheme val="minor"/>
      </rPr>
      <t>-</t>
    </r>
    <r>
      <rPr>
        <sz val="8"/>
        <color rgb="FFC00000"/>
        <rFont val="Calibri"/>
        <family val="2"/>
        <scheme val="minor"/>
      </rPr>
      <t>aferente punctelor de reîncărcare a autoturismelor electrice și electrice hibride (destinate publicului) – finanțabile prin ajutor de minimis</t>
    </r>
  </si>
  <si>
    <t>Punctele de reîncărcare a autoturismelor electrice și electrice hibride (destinate publicului) – finanțabile prin ajutor de minimis</t>
  </si>
  <si>
    <t>Acțiunea 4.2. Dezvoltarea mobilității urbane durabile in Orașele Regiunii Centru (inclusiv Zone Funcționale Urbane)</t>
  </si>
  <si>
    <t>o   capitolul 1 - Cheltuieli pentru obținerea şi amenajarea terenului, subcapitolele 1.1, 1.2, 1.3, 1.4;</t>
  </si>
  <si>
    <t>A.	Unități administrativ – teritoriale orașe, definite prin Codul administrativ aprobat prin OUG nr. 57/2019, cu modificările și completările ulterioare.
B.	Forme asociative – parteneriate, având ca lider de parteneriat unitatea administrativ-teritorială oraș.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</si>
</sst>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0_);_(* \(#,##0\);_(* &quot;-&quot;_);_(@_)"/>
    <numFmt numFmtId="164" formatCode="#,##0.000"/>
    <numFmt numFmtId="165" formatCode="#,##0.000000"/>
    <numFmt numFmtId="166" formatCode="#,##0.00000"/>
    <numFmt numFmtId="167" formatCode="#,##0.0000"/>
  </numFmts>
  <fonts count="76"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i/>
      <sz val="9"/>
      <color theme="0"/>
      <name val="Calibri"/>
      <family val="2"/>
      <scheme val="minor"/>
    </font>
    <font>
      <sz val="7"/>
      <color theme="0"/>
      <name val="Calibri"/>
      <family val="2"/>
      <scheme val="minor"/>
    </font>
    <font>
      <sz val="6"/>
      <color theme="0"/>
      <name val="Calibri"/>
      <family val="2"/>
      <scheme val="minor"/>
    </font>
    <font>
      <b/>
      <sz val="11"/>
      <color indexed="8"/>
      <name val="Calibri"/>
      <family val="2"/>
    </font>
    <font>
      <sz val="6"/>
      <name val="Calibri"/>
      <family val="2"/>
      <scheme val="minor"/>
    </font>
    <font>
      <b/>
      <sz val="6"/>
      <name val="Calibri"/>
      <family val="2"/>
      <scheme val="minor"/>
    </font>
    <font>
      <sz val="9"/>
      <color theme="1"/>
      <name val="Arial"/>
      <family val="2"/>
    </font>
    <font>
      <b/>
      <sz val="10"/>
      <color theme="1"/>
      <name val="Arial Narrow"/>
      <family val="2"/>
    </font>
    <font>
      <sz val="9"/>
      <color theme="1"/>
      <name val="Arial Narrow"/>
      <family val="2"/>
    </font>
    <font>
      <b/>
      <sz val="10"/>
      <name val="Calibri"/>
      <family val="2"/>
    </font>
    <font>
      <b/>
      <sz val="8"/>
      <name val="Calibri"/>
      <family val="2"/>
      <scheme val="minor"/>
    </font>
    <font>
      <b/>
      <sz val="8"/>
      <name val="Calibri"/>
      <family val="2"/>
    </font>
    <font>
      <sz val="8"/>
      <name val="Calibri"/>
      <family val="2"/>
    </font>
    <font>
      <b/>
      <sz val="8"/>
      <color rgb="FFFF0000"/>
      <name val="Calibri"/>
      <family val="2"/>
      <scheme val="minor"/>
    </font>
    <font>
      <b/>
      <sz val="9"/>
      <color theme="5"/>
      <name val="Calibri"/>
      <family val="2"/>
      <scheme val="minor"/>
    </font>
    <font>
      <sz val="9"/>
      <color theme="5"/>
      <name val="Calibri"/>
      <family val="2"/>
      <scheme val="minor"/>
    </font>
    <font>
      <b/>
      <sz val="9"/>
      <color theme="3" tint="-0.249977111117893"/>
      <name val="Calibri"/>
      <family val="2"/>
      <scheme val="minor"/>
    </font>
    <font>
      <sz val="9"/>
      <color theme="3" tint="-0.249977111117893"/>
      <name val="Calibri"/>
      <family val="2"/>
      <scheme val="minor"/>
    </font>
    <font>
      <b/>
      <sz val="7"/>
      <color theme="3" tint="-0.249977111117893"/>
      <name val="Calibri"/>
      <family val="2"/>
      <scheme val="minor"/>
    </font>
    <font>
      <b/>
      <sz val="6"/>
      <color theme="3" tint="-0.249977111117893"/>
      <name val="Calibri"/>
      <family val="2"/>
      <scheme val="minor"/>
    </font>
    <font>
      <b/>
      <sz val="10"/>
      <color theme="1"/>
      <name val="Calibri"/>
      <family val="2"/>
      <charset val="238"/>
      <scheme val="minor"/>
    </font>
    <font>
      <sz val="10"/>
      <color theme="1"/>
      <name val="Calibri"/>
      <family val="2"/>
      <charset val="238"/>
      <scheme val="minor"/>
    </font>
    <font>
      <sz val="9"/>
      <color rgb="FFFF0000"/>
      <name val="Calibri"/>
      <family val="2"/>
    </font>
    <font>
      <sz val="8"/>
      <color rgb="FFC00000"/>
      <name val="Calibri"/>
      <family val="2"/>
      <scheme val="minor"/>
    </font>
    <font>
      <sz val="9.5"/>
      <color rgb="FFFF0000"/>
      <name val="Calibri"/>
      <family val="2"/>
      <scheme val="minor"/>
    </font>
    <font>
      <sz val="9"/>
      <color rgb="FFC00000"/>
      <name val="Calibri"/>
      <family val="2"/>
      <scheme val="minor"/>
    </font>
    <font>
      <sz val="6"/>
      <color rgb="FFFF0000"/>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5" tint="0.59999389629810485"/>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38" fillId="0" borderId="0" applyBorder="0" applyProtection="0"/>
    <xf numFmtId="0" fontId="38" fillId="0" borderId="0" applyBorder="0" applyProtection="0"/>
    <xf numFmtId="0" fontId="38" fillId="0" borderId="0" applyBorder="0" applyProtection="0">
      <alignment horizontal="left"/>
    </xf>
    <xf numFmtId="0" fontId="38" fillId="0" borderId="0" applyBorder="0" applyProtection="0"/>
    <xf numFmtId="0" fontId="39" fillId="0" borderId="0" applyBorder="0" applyProtection="0">
      <alignment horizontal="left"/>
    </xf>
    <xf numFmtId="0" fontId="39" fillId="0" borderId="0" applyBorder="0" applyProtection="0"/>
  </cellStyleXfs>
  <cellXfs count="515">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9" fillId="3" borderId="0" xfId="0" applyFont="1" applyFill="1" applyAlignment="1">
      <alignment horizontal="center" vertical="center"/>
    </xf>
    <xf numFmtId="0" fontId="23" fillId="0" borderId="0" xfId="0" applyFont="1"/>
    <xf numFmtId="0" fontId="24" fillId="0" borderId="0" xfId="0" applyFont="1"/>
    <xf numFmtId="10" fontId="23" fillId="4" borderId="0" xfId="0" applyNumberFormat="1" applyFont="1" applyFill="1"/>
    <xf numFmtId="0" fontId="7" fillId="2" borderId="3" xfId="0" applyFont="1" applyFill="1" applyBorder="1" applyAlignment="1" applyProtection="1">
      <alignment vertical="top" wrapText="1"/>
      <protection locked="0"/>
    </xf>
    <xf numFmtId="0" fontId="24" fillId="0" borderId="0" xfId="0" applyFont="1" applyAlignment="1">
      <alignment vertical="top" wrapText="1"/>
    </xf>
    <xf numFmtId="0" fontId="24" fillId="0" borderId="0" xfId="0" applyFont="1" applyAlignment="1">
      <alignment horizontal="left" vertical="top" wrapText="1"/>
    </xf>
    <xf numFmtId="0" fontId="28" fillId="0" borderId="0" xfId="0" applyFont="1" applyAlignment="1">
      <alignment vertical="top" wrapText="1"/>
    </xf>
    <xf numFmtId="0" fontId="28" fillId="0" borderId="0" xfId="0" applyFont="1"/>
    <xf numFmtId="9" fontId="23" fillId="0" borderId="0" xfId="0" applyNumberFormat="1" applyFont="1"/>
    <xf numFmtId="4" fontId="27" fillId="0" borderId="0" xfId="0" applyNumberFormat="1" applyFont="1"/>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0" fontId="9" fillId="0" borderId="0" xfId="1" applyFont="1" applyAlignment="1">
      <alignment vertical="top"/>
    </xf>
    <xf numFmtId="0" fontId="22" fillId="3" borderId="0" xfId="1" applyFont="1" applyFill="1" applyAlignment="1">
      <alignment vertical="top"/>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9" fillId="3" borderId="5" xfId="0" applyFont="1" applyFill="1" applyBorder="1" applyAlignment="1">
      <alignment horizontal="center" vertical="center"/>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 fontId="9" fillId="3" borderId="0" xfId="0" applyNumberFormat="1" applyFont="1" applyFill="1" applyAlignment="1">
      <alignment horizontal="center" vertical="center"/>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3" borderId="3" xfId="0" applyNumberFormat="1" applyFont="1" applyFill="1" applyBorder="1" applyAlignment="1">
      <alignment horizontal="center" vertical="center"/>
    </xf>
    <xf numFmtId="4" fontId="12" fillId="3" borderId="0" xfId="0" applyNumberFormat="1" applyFont="1" applyFill="1" applyAlignment="1">
      <alignment horizontal="center" vertical="center"/>
    </xf>
    <xf numFmtId="4" fontId="13" fillId="3" borderId="0" xfId="0" applyNumberFormat="1" applyFont="1" applyFill="1" applyAlignment="1">
      <alignment horizontal="center" vertical="center" wrapText="1"/>
    </xf>
    <xf numFmtId="0" fontId="30" fillId="3" borderId="3" xfId="1" applyFont="1" applyFill="1" applyBorder="1" applyAlignment="1">
      <alignment horizontal="left" vertical="top" wrapText="1"/>
    </xf>
    <xf numFmtId="0" fontId="30" fillId="0" borderId="3" xfId="1" applyFont="1" applyBorder="1" applyAlignment="1">
      <alignment horizontal="left" vertical="top" wrapText="1"/>
    </xf>
    <xf numFmtId="0" fontId="28" fillId="0" borderId="0" xfId="0" applyFont="1" applyAlignment="1">
      <alignment horizontal="center" vertical="top" wrapText="1"/>
    </xf>
    <xf numFmtId="0" fontId="30" fillId="0" borderId="3" xfId="1" applyFont="1" applyBorder="1" applyAlignment="1">
      <alignment vertical="top"/>
    </xf>
    <xf numFmtId="0" fontId="30" fillId="0" borderId="4" xfId="1" applyFont="1" applyBorder="1" applyAlignment="1">
      <alignment vertical="top"/>
    </xf>
    <xf numFmtId="4" fontId="32" fillId="0" borderId="3" xfId="1" applyNumberFormat="1" applyFont="1" applyBorder="1" applyAlignment="1">
      <alignment horizontal="center" vertical="center" wrapText="1"/>
    </xf>
    <xf numFmtId="0" fontId="30" fillId="0" borderId="3" xfId="1" applyFont="1" applyBorder="1" applyAlignment="1">
      <alignment horizontal="center" vertical="top"/>
    </xf>
    <xf numFmtId="4" fontId="33" fillId="3" borderId="3" xfId="1" applyNumberFormat="1" applyFont="1" applyFill="1" applyBorder="1" applyAlignment="1">
      <alignment horizontal="right" vertical="top"/>
    </xf>
    <xf numFmtId="0" fontId="33" fillId="3" borderId="3" xfId="1" applyFont="1" applyFill="1" applyBorder="1" applyAlignment="1">
      <alignment horizontal="center" vertical="top"/>
    </xf>
    <xf numFmtId="0" fontId="31" fillId="0" borderId="3" xfId="1" applyFont="1" applyBorder="1" applyAlignment="1">
      <alignment horizontal="left" vertical="top" wrapText="1"/>
    </xf>
    <xf numFmtId="0" fontId="31" fillId="0" borderId="3" xfId="1" applyFont="1" applyBorder="1" applyAlignment="1">
      <alignment horizontal="center" vertical="top"/>
    </xf>
    <xf numFmtId="0" fontId="31" fillId="0" borderId="3" xfId="1" applyFont="1" applyBorder="1" applyAlignment="1">
      <alignment horizontal="left" vertical="top"/>
    </xf>
    <xf numFmtId="0" fontId="33" fillId="3" borderId="3" xfId="1" applyFont="1" applyFill="1" applyBorder="1" applyAlignment="1">
      <alignment horizontal="left" vertical="top"/>
    </xf>
    <xf numFmtId="0" fontId="33" fillId="3" borderId="3" xfId="1" applyFont="1" applyFill="1" applyBorder="1" applyAlignment="1">
      <alignment horizontal="left" vertical="top" wrapText="1"/>
    </xf>
    <xf numFmtId="0" fontId="30" fillId="0" borderId="3" xfId="1" applyFont="1" applyBorder="1" applyAlignment="1">
      <alignment horizontal="left" vertical="top"/>
    </xf>
    <xf numFmtId="0" fontId="30" fillId="3" borderId="3" xfId="1" applyFont="1" applyFill="1" applyBorder="1" applyAlignment="1">
      <alignment horizontal="center" vertical="top"/>
    </xf>
    <xf numFmtId="0" fontId="33" fillId="3" borderId="3" xfId="1" applyFont="1" applyFill="1" applyBorder="1" applyAlignment="1" applyProtection="1">
      <alignment horizontal="center" vertical="top"/>
      <protection hidden="1"/>
    </xf>
    <xf numFmtId="0" fontId="29" fillId="0" borderId="3" xfId="1" applyFont="1" applyBorder="1" applyAlignment="1" applyProtection="1">
      <alignment horizontal="center" vertical="top"/>
      <protection hidden="1"/>
    </xf>
    <xf numFmtId="0" fontId="32" fillId="0" borderId="3" xfId="1" applyFont="1" applyBorder="1" applyAlignment="1" applyProtection="1">
      <alignment horizontal="center" vertical="top"/>
      <protection hidden="1"/>
    </xf>
    <xf numFmtId="0" fontId="35" fillId="0" borderId="0" xfId="1" applyFont="1" applyAlignment="1" applyProtection="1">
      <alignment vertical="top"/>
      <protection hidden="1"/>
    </xf>
    <xf numFmtId="4" fontId="35" fillId="0" borderId="0" xfId="1" applyNumberFormat="1" applyFont="1" applyAlignment="1" applyProtection="1">
      <alignment vertical="top"/>
      <protection hidden="1"/>
    </xf>
    <xf numFmtId="0" fontId="35" fillId="0" borderId="0" xfId="1" applyFont="1" applyAlignment="1">
      <alignment vertical="top"/>
    </xf>
    <xf numFmtId="0" fontId="30"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34" fillId="4" borderId="3" xfId="1" applyFont="1" applyFill="1" applyBorder="1" applyAlignment="1" applyProtection="1">
      <alignment horizontal="center" vertical="top"/>
      <protection hidden="1"/>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4" fontId="21" fillId="4" borderId="3" xfId="1" applyNumberFormat="1" applyFont="1" applyFill="1" applyBorder="1" applyAlignment="1">
      <alignment horizontal="right" vertical="top"/>
    </xf>
    <xf numFmtId="0" fontId="33" fillId="4" borderId="3" xfId="1" applyFont="1" applyFill="1" applyBorder="1" applyAlignment="1">
      <alignment horizontal="center" vertical="top"/>
    </xf>
    <xf numFmtId="0" fontId="10" fillId="0" borderId="0" xfId="1" applyFont="1" applyAlignment="1">
      <alignment horizontal="center" vertical="top" wrapText="1"/>
    </xf>
    <xf numFmtId="10" fontId="17" fillId="3" borderId="0" xfId="1" applyNumberFormat="1" applyFont="1" applyFill="1" applyAlignment="1">
      <alignment horizontal="right" vertical="top"/>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8" borderId="3" xfId="0" applyNumberFormat="1" applyFont="1" applyFill="1" applyBorder="1"/>
    <xf numFmtId="4" fontId="7" fillId="9" borderId="3" xfId="0" applyNumberFormat="1" applyFont="1" applyFill="1" applyBorder="1"/>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1" fillId="0" borderId="3" xfId="1" applyFont="1" applyBorder="1" applyAlignment="1">
      <alignment horizontal="center" vertical="center"/>
    </xf>
    <xf numFmtId="4" fontId="7" fillId="0" borderId="3" xfId="1" applyNumberFormat="1" applyFont="1" applyBorder="1" applyAlignment="1">
      <alignment vertical="top"/>
    </xf>
    <xf numFmtId="0" fontId="31" fillId="0" borderId="3" xfId="1" applyFont="1" applyBorder="1" applyAlignment="1">
      <alignment horizontal="left" vertical="center" wrapText="1"/>
    </xf>
    <xf numFmtId="0" fontId="31" fillId="3" borderId="3" xfId="1" applyFont="1" applyFill="1" applyBorder="1" applyAlignment="1">
      <alignment horizontal="left" vertical="top" wrapText="1"/>
    </xf>
    <xf numFmtId="0" fontId="7" fillId="3" borderId="0" xfId="1" applyFont="1" applyFill="1" applyAlignment="1">
      <alignment vertical="top"/>
    </xf>
    <xf numFmtId="4" fontId="22" fillId="3" borderId="5" xfId="1" applyNumberFormat="1" applyFont="1" applyFill="1" applyBorder="1" applyAlignment="1">
      <alignment horizontal="center" vertical="center"/>
    </xf>
    <xf numFmtId="4" fontId="22" fillId="3" borderId="3" xfId="1" applyNumberFormat="1" applyFont="1" applyFill="1" applyBorder="1" applyAlignment="1">
      <alignment horizontal="center" vertical="center"/>
    </xf>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41" fillId="0" borderId="0" xfId="0" applyFont="1"/>
    <xf numFmtId="0" fontId="41" fillId="4" borderId="0" xfId="0" applyFont="1" applyFill="1"/>
    <xf numFmtId="0" fontId="41" fillId="0" borderId="0" xfId="0" applyFont="1" applyAlignment="1">
      <alignment horizontal="center" vertical="center"/>
    </xf>
    <xf numFmtId="0" fontId="41" fillId="0" borderId="3" xfId="0" applyFont="1" applyBorder="1" applyAlignment="1">
      <alignment horizontal="center" vertical="center"/>
    </xf>
    <xf numFmtId="0" fontId="42" fillId="0" borderId="3" xfId="0" applyFont="1" applyBorder="1" applyAlignment="1">
      <alignment horizontal="left" vertical="distributed" wrapText="1"/>
    </xf>
    <xf numFmtId="4" fontId="43" fillId="0" borderId="3" xfId="0" applyNumberFormat="1" applyFont="1" applyBorder="1" applyAlignment="1">
      <alignment horizontal="center" vertical="center" wrapText="1"/>
    </xf>
    <xf numFmtId="4" fontId="41" fillId="0" borderId="3" xfId="0" applyNumberFormat="1" applyFont="1" applyBorder="1" applyAlignment="1">
      <alignment horizontal="center" vertical="center"/>
    </xf>
    <xf numFmtId="0" fontId="42" fillId="0" borderId="3" xfId="0" applyFont="1" applyBorder="1" applyAlignment="1">
      <alignment horizontal="center" vertical="distributed" wrapText="1"/>
    </xf>
    <xf numFmtId="0" fontId="41" fillId="4" borderId="3" xfId="0" applyFont="1" applyFill="1" applyBorder="1" applyAlignment="1">
      <alignment horizontal="center" vertical="center"/>
    </xf>
    <xf numFmtId="0" fontId="42" fillId="4" borderId="3" xfId="0" applyFont="1" applyFill="1" applyBorder="1" applyAlignment="1">
      <alignment vertical="top" wrapText="1"/>
    </xf>
    <xf numFmtId="4" fontId="43" fillId="4" borderId="3" xfId="0" applyNumberFormat="1" applyFont="1" applyFill="1" applyBorder="1" applyAlignment="1">
      <alignment horizontal="center"/>
    </xf>
    <xf numFmtId="4" fontId="42" fillId="2" borderId="3" xfId="0" applyNumberFormat="1" applyFont="1" applyFill="1" applyBorder="1" applyAlignment="1" applyProtection="1">
      <alignment horizontal="left" vertical="center" wrapText="1"/>
      <protection locked="0"/>
    </xf>
    <xf numFmtId="4" fontId="41" fillId="2" borderId="3" xfId="0" applyNumberFormat="1" applyFont="1" applyFill="1" applyBorder="1" applyAlignment="1" applyProtection="1">
      <alignment horizontal="right" vertical="center" wrapText="1"/>
      <protection locked="0"/>
    </xf>
    <xf numFmtId="3" fontId="41" fillId="3" borderId="3" xfId="0" applyNumberFormat="1" applyFont="1" applyFill="1" applyBorder="1" applyAlignment="1">
      <alignment vertical="top" wrapText="1"/>
    </xf>
    <xf numFmtId="0" fontId="41" fillId="3" borderId="0" xfId="0" applyFont="1" applyFill="1" applyAlignment="1">
      <alignment horizontal="center" vertical="center"/>
    </xf>
    <xf numFmtId="3" fontId="42" fillId="0" borderId="0" xfId="0" applyNumberFormat="1" applyFont="1" applyAlignment="1">
      <alignment horizontal="center" vertical="center"/>
    </xf>
    <xf numFmtId="3" fontId="42" fillId="0" borderId="3" xfId="0" applyNumberFormat="1" applyFont="1" applyBorder="1" applyAlignment="1">
      <alignment horizontal="center" vertical="center"/>
    </xf>
    <xf numFmtId="3" fontId="42" fillId="0" borderId="3" xfId="0" applyNumberFormat="1" applyFont="1" applyBorder="1" applyAlignment="1">
      <alignment vertical="top" wrapText="1"/>
    </xf>
    <xf numFmtId="4" fontId="42" fillId="0" borderId="3" xfId="0" applyNumberFormat="1" applyFont="1" applyBorder="1" applyAlignment="1">
      <alignment horizontal="center"/>
    </xf>
    <xf numFmtId="3" fontId="41" fillId="0" borderId="0" xfId="0" applyNumberFormat="1" applyFont="1" applyAlignment="1">
      <alignment horizontal="center" vertical="center"/>
    </xf>
    <xf numFmtId="3" fontId="41" fillId="0" borderId="3" xfId="0" applyNumberFormat="1" applyFont="1" applyBorder="1" applyAlignment="1">
      <alignment horizontal="center" vertical="center"/>
    </xf>
    <xf numFmtId="3" fontId="41" fillId="0" borderId="3" xfId="0" applyNumberFormat="1" applyFont="1" applyBorder="1" applyAlignment="1">
      <alignment vertical="top" wrapText="1"/>
    </xf>
    <xf numFmtId="3" fontId="42" fillId="4" borderId="3" xfId="0" applyNumberFormat="1" applyFont="1" applyFill="1" applyBorder="1" applyAlignment="1">
      <alignment vertical="top" wrapText="1"/>
    </xf>
    <xf numFmtId="4" fontId="42" fillId="4" borderId="3" xfId="0" applyNumberFormat="1" applyFont="1" applyFill="1" applyBorder="1" applyAlignment="1">
      <alignment horizontal="center"/>
    </xf>
    <xf numFmtId="4" fontId="41" fillId="0" borderId="0" xfId="0" applyNumberFormat="1" applyFont="1" applyAlignment="1">
      <alignment vertical="top" wrapText="1"/>
    </xf>
    <xf numFmtId="3" fontId="41" fillId="0" borderId="0" xfId="0" applyNumberFormat="1" applyFont="1" applyAlignment="1">
      <alignment horizontal="right" vertical="top"/>
    </xf>
    <xf numFmtId="0" fontId="44" fillId="0" borderId="0" xfId="0" applyFont="1" applyAlignment="1">
      <alignment horizontal="center" vertical="center"/>
    </xf>
    <xf numFmtId="4" fontId="44" fillId="0" borderId="3" xfId="0" applyNumberFormat="1" applyFont="1" applyBorder="1" applyAlignment="1">
      <alignment horizontal="center" vertical="distributed"/>
    </xf>
    <xf numFmtId="4" fontId="44" fillId="0" borderId="0" xfId="0" applyNumberFormat="1" applyFont="1" applyAlignment="1">
      <alignment horizontal="center" vertical="center"/>
    </xf>
    <xf numFmtId="0" fontId="46" fillId="3" borderId="3" xfId="0" applyFont="1" applyFill="1" applyBorder="1" applyAlignment="1" applyProtection="1">
      <alignment horizontal="center"/>
      <protection hidden="1"/>
    </xf>
    <xf numFmtId="4" fontId="47" fillId="0" borderId="3" xfId="0" applyNumberFormat="1" applyFont="1" applyBorder="1" applyAlignment="1" applyProtection="1">
      <alignment horizontal="center" vertical="distributed"/>
      <protection hidden="1"/>
    </xf>
    <xf numFmtId="4" fontId="44" fillId="0" borderId="0" xfId="0" applyNumberFormat="1" applyFont="1" applyAlignment="1">
      <alignment horizontal="center" vertical="top"/>
    </xf>
    <xf numFmtId="0" fontId="45" fillId="0" borderId="2" xfId="0" applyFont="1" applyBorder="1" applyAlignment="1">
      <alignment vertical="top" wrapText="1"/>
    </xf>
    <xf numFmtId="4" fontId="45" fillId="0" borderId="2" xfId="0" applyNumberFormat="1" applyFont="1" applyBorder="1" applyAlignment="1">
      <alignment horizontal="center" vertical="distributed"/>
    </xf>
    <xf numFmtId="4" fontId="44" fillId="0" borderId="0" xfId="0" applyNumberFormat="1" applyFont="1" applyAlignment="1" applyProtection="1">
      <alignment horizontal="center" vertical="top"/>
      <protection hidden="1"/>
    </xf>
    <xf numFmtId="0" fontId="44" fillId="0" borderId="3" xfId="4" applyFont="1" applyBorder="1" applyAlignment="1" applyProtection="1">
      <alignment horizontal="center" vertical="center" wrapText="1"/>
      <protection hidden="1"/>
    </xf>
    <xf numFmtId="4" fontId="44" fillId="0" borderId="3" xfId="0" applyNumberFormat="1" applyFont="1" applyBorder="1" applyAlignment="1" applyProtection="1">
      <alignment horizontal="center" vertical="center" wrapText="1"/>
      <protection hidden="1"/>
    </xf>
    <xf numFmtId="0" fontId="41" fillId="0" borderId="3" xfId="0" applyFont="1" applyBorder="1" applyProtection="1">
      <protection hidden="1"/>
    </xf>
    <xf numFmtId="4" fontId="41" fillId="0" borderId="0" xfId="0" applyNumberFormat="1" applyFont="1" applyAlignment="1" applyProtection="1">
      <alignment vertical="top"/>
      <protection hidden="1"/>
    </xf>
    <xf numFmtId="0" fontId="41" fillId="0" borderId="3" xfId="0" applyFont="1" applyBorder="1" applyAlignment="1" applyProtection="1">
      <alignment vertical="top" wrapText="1"/>
      <protection hidden="1"/>
    </xf>
    <xf numFmtId="4" fontId="41" fillId="0" borderId="3" xfId="0" applyNumberFormat="1" applyFont="1" applyBorder="1" applyAlignment="1" applyProtection="1">
      <alignment horizontal="left" vertical="top" wrapText="1"/>
      <protection hidden="1"/>
    </xf>
    <xf numFmtId="14" fontId="41" fillId="0" borderId="3" xfId="0" applyNumberFormat="1" applyFont="1" applyBorder="1" applyProtection="1">
      <protection hidden="1"/>
    </xf>
    <xf numFmtId="4" fontId="42" fillId="0" borderId="0" xfId="0" applyNumberFormat="1" applyFont="1" applyAlignment="1" applyProtection="1">
      <alignment vertical="top"/>
      <protection hidden="1"/>
    </xf>
    <xf numFmtId="0" fontId="42" fillId="0" borderId="3" xfId="0" applyFont="1" applyBorder="1" applyAlignment="1" applyProtection="1">
      <alignment vertical="top" wrapText="1"/>
      <protection hidden="1"/>
    </xf>
    <xf numFmtId="4" fontId="42" fillId="0" borderId="3" xfId="0" applyNumberFormat="1" applyFont="1" applyBorder="1" applyAlignment="1" applyProtection="1">
      <alignment horizontal="left" vertical="top" wrapText="1"/>
      <protection hidden="1"/>
    </xf>
    <xf numFmtId="0" fontId="42" fillId="0" borderId="3" xfId="0" applyFont="1" applyBorder="1" applyProtection="1">
      <protection hidden="1"/>
    </xf>
    <xf numFmtId="0" fontId="41" fillId="0" borderId="0" xfId="0" applyFont="1" applyProtection="1">
      <protection hidden="1"/>
    </xf>
    <xf numFmtId="3" fontId="41" fillId="0" borderId="0" xfId="0" applyNumberFormat="1" applyFont="1" applyAlignment="1" applyProtection="1">
      <alignment horizontal="center" vertical="center"/>
      <protection hidden="1"/>
    </xf>
    <xf numFmtId="4" fontId="41" fillId="0" borderId="0" xfId="0" applyNumberFormat="1" applyFont="1" applyAlignment="1" applyProtection="1">
      <alignment vertical="top" wrapText="1"/>
      <protection hidden="1"/>
    </xf>
    <xf numFmtId="3" fontId="41" fillId="0" borderId="0" xfId="0" applyNumberFormat="1" applyFont="1" applyAlignment="1" applyProtection="1">
      <alignment horizontal="right" vertical="top"/>
      <protection hidden="1"/>
    </xf>
    <xf numFmtId="0" fontId="42" fillId="0" borderId="2" xfId="0" applyFont="1" applyBorder="1" applyAlignment="1">
      <alignment vertical="top" wrapText="1"/>
    </xf>
    <xf numFmtId="4" fontId="41" fillId="0" borderId="0" xfId="0" applyNumberFormat="1" applyFont="1" applyAlignment="1">
      <alignment horizontal="center" vertical="center"/>
    </xf>
    <xf numFmtId="0" fontId="41" fillId="0" borderId="3" xfId="0" applyFont="1" applyBorder="1" applyAlignment="1">
      <alignment vertical="top" wrapText="1"/>
    </xf>
    <xf numFmtId="0" fontId="42" fillId="0" borderId="0" xfId="0" applyFont="1" applyAlignment="1">
      <alignment horizontal="center" vertical="center"/>
    </xf>
    <xf numFmtId="0" fontId="42" fillId="0" borderId="3" xfId="0" applyFont="1" applyBorder="1" applyAlignment="1">
      <alignment vertical="top" wrapText="1"/>
    </xf>
    <xf numFmtId="0" fontId="41" fillId="4" borderId="3" xfId="0" applyFont="1" applyFill="1" applyBorder="1" applyAlignment="1">
      <alignment vertical="top" wrapText="1"/>
    </xf>
    <xf numFmtId="3" fontId="41" fillId="4" borderId="3" xfId="0" applyNumberFormat="1" applyFont="1" applyFill="1" applyBorder="1" applyAlignment="1">
      <alignment vertical="top" wrapText="1"/>
    </xf>
    <xf numFmtId="3" fontId="42" fillId="3" borderId="0" xfId="0" applyNumberFormat="1" applyFont="1" applyFill="1" applyAlignment="1">
      <alignment horizontal="center" vertical="center"/>
    </xf>
    <xf numFmtId="3" fontId="41" fillId="3" borderId="0" xfId="0" applyNumberFormat="1" applyFont="1" applyFill="1" applyAlignment="1">
      <alignment vertical="top" wrapText="1"/>
    </xf>
    <xf numFmtId="3" fontId="42" fillId="3" borderId="0" xfId="0" applyNumberFormat="1" applyFont="1" applyFill="1" applyAlignment="1">
      <alignment vertical="top" wrapText="1"/>
    </xf>
    <xf numFmtId="4" fontId="42" fillId="3" borderId="0" xfId="0" applyNumberFormat="1" applyFont="1" applyFill="1" applyAlignment="1">
      <alignment horizontal="center"/>
    </xf>
    <xf numFmtId="3" fontId="42" fillId="3" borderId="3" xfId="0" applyNumberFormat="1" applyFont="1" applyFill="1" applyBorder="1" applyAlignment="1">
      <alignment vertical="top" wrapText="1"/>
    </xf>
    <xf numFmtId="4" fontId="42" fillId="3" borderId="3" xfId="0" applyNumberFormat="1" applyFont="1" applyFill="1" applyBorder="1" applyAlignment="1">
      <alignment horizontal="center"/>
    </xf>
    <xf numFmtId="3" fontId="41" fillId="3" borderId="0" xfId="0" applyNumberFormat="1" applyFont="1" applyFill="1" applyAlignment="1">
      <alignment horizontal="left" vertical="top" wrapText="1"/>
    </xf>
    <xf numFmtId="4" fontId="42" fillId="3" borderId="9" xfId="0" applyNumberFormat="1" applyFont="1" applyFill="1" applyBorder="1" applyAlignment="1">
      <alignment horizontal="center"/>
    </xf>
    <xf numFmtId="4" fontId="42" fillId="2" borderId="7" xfId="0" applyNumberFormat="1" applyFont="1" applyFill="1" applyBorder="1" applyAlignment="1" applyProtection="1">
      <alignment horizontal="center"/>
      <protection locked="0"/>
    </xf>
    <xf numFmtId="4" fontId="42" fillId="2" borderId="8" xfId="0" applyNumberFormat="1" applyFont="1" applyFill="1" applyBorder="1" applyAlignment="1" applyProtection="1">
      <alignment horizontal="center"/>
      <protection locked="0"/>
    </xf>
    <xf numFmtId="0" fontId="42" fillId="5" borderId="0" xfId="0" applyFont="1" applyFill="1" applyAlignment="1">
      <alignment vertical="top" wrapText="1"/>
    </xf>
    <xf numFmtId="41" fontId="48" fillId="5" borderId="3" xfId="5" applyNumberFormat="1" applyFont="1" applyFill="1" applyBorder="1" applyAlignment="1" applyProtection="1">
      <alignment horizontal="center"/>
    </xf>
    <xf numFmtId="0" fontId="41" fillId="0" borderId="0" xfId="0" applyFont="1" applyAlignment="1">
      <alignment vertical="top" wrapText="1"/>
    </xf>
    <xf numFmtId="4" fontId="41" fillId="0" borderId="0" xfId="0" applyNumberFormat="1" applyFont="1" applyAlignment="1">
      <alignment horizontal="center"/>
    </xf>
    <xf numFmtId="4" fontId="41" fillId="0" borderId="0" xfId="0" applyNumberFormat="1" applyFont="1"/>
    <xf numFmtId="0" fontId="42" fillId="0" borderId="3" xfId="0" applyFont="1" applyBorder="1"/>
    <xf numFmtId="4" fontId="42" fillId="0" borderId="3" xfId="0" applyNumberFormat="1" applyFont="1" applyBorder="1"/>
    <xf numFmtId="0" fontId="42" fillId="0" borderId="0" xfId="0" applyFont="1"/>
    <xf numFmtId="4" fontId="41" fillId="0" borderId="3" xfId="0" applyNumberFormat="1" applyFont="1" applyBorder="1" applyAlignment="1">
      <alignment horizontal="center"/>
    </xf>
    <xf numFmtId="4" fontId="41" fillId="0" borderId="3" xfId="0" applyNumberFormat="1" applyFont="1" applyBorder="1"/>
    <xf numFmtId="4" fontId="41" fillId="4" borderId="3" xfId="0" applyNumberFormat="1" applyFont="1" applyFill="1" applyBorder="1" applyAlignment="1">
      <alignment horizontal="center"/>
    </xf>
    <xf numFmtId="0" fontId="44" fillId="4" borderId="3" xfId="0" applyFont="1" applyFill="1" applyBorder="1" applyAlignment="1">
      <alignment horizontal="left" vertical="center" wrapText="1"/>
    </xf>
    <xf numFmtId="0" fontId="45" fillId="4" borderId="3" xfId="0" applyFont="1" applyFill="1" applyBorder="1" applyAlignment="1">
      <alignment horizontal="left" vertical="center" wrapText="1"/>
    </xf>
    <xf numFmtId="10" fontId="41" fillId="4" borderId="3" xfId="0" applyNumberFormat="1" applyFont="1" applyFill="1" applyBorder="1" applyAlignment="1">
      <alignment horizontal="center"/>
    </xf>
    <xf numFmtId="0" fontId="8" fillId="3" borderId="0" xfId="5" applyNumberFormat="1" applyFont="1" applyFill="1" applyBorder="1" applyAlignment="1" applyProtection="1">
      <alignment horizontal="center" vertical="top"/>
    </xf>
    <xf numFmtId="0" fontId="7" fillId="0" borderId="0" xfId="1" applyFont="1" applyAlignment="1">
      <alignment vertical="top" wrapText="1"/>
    </xf>
    <xf numFmtId="4" fontId="7" fillId="3" borderId="0" xfId="0" applyNumberFormat="1" applyFont="1" applyFill="1" applyAlignment="1" applyProtection="1">
      <alignment horizontal="right" vertical="center" wrapText="1"/>
      <protection locked="0"/>
    </xf>
    <xf numFmtId="4" fontId="10" fillId="0" borderId="0" xfId="1" applyNumberFormat="1" applyFont="1" applyAlignment="1">
      <alignment vertical="distributed"/>
    </xf>
    <xf numFmtId="4" fontId="7" fillId="0" borderId="0" xfId="1" applyNumberFormat="1" applyFont="1" applyAlignment="1">
      <alignment horizontal="center" vertical="center"/>
    </xf>
    <xf numFmtId="10" fontId="7" fillId="0" borderId="0" xfId="1" applyNumberFormat="1" applyFont="1" applyAlignment="1">
      <alignment horizontal="center" vertical="center"/>
    </xf>
    <xf numFmtId="0" fontId="16" fillId="0" borderId="3" xfId="0" applyFont="1" applyBorder="1" applyAlignment="1">
      <alignment vertical="top" wrapText="1"/>
    </xf>
    <xf numFmtId="0" fontId="24" fillId="0" borderId="0" xfId="0" applyFont="1" applyAlignment="1">
      <alignment vertical="center"/>
    </xf>
    <xf numFmtId="4" fontId="27" fillId="0" borderId="0" xfId="0" applyNumberFormat="1" applyFont="1" applyAlignment="1">
      <alignment vertical="center"/>
    </xf>
    <xf numFmtId="0" fontId="49" fillId="3" borderId="0" xfId="0" applyFont="1" applyFill="1" applyAlignment="1">
      <alignment horizontal="right" vertical="center" wrapText="1"/>
    </xf>
    <xf numFmtId="4" fontId="17" fillId="3" borderId="0" xfId="1" applyNumberFormat="1" applyFont="1" applyFill="1" applyAlignment="1">
      <alignment horizontal="right" vertical="top"/>
    </xf>
    <xf numFmtId="0" fontId="50" fillId="3" borderId="0" xfId="1" applyFont="1" applyFill="1" applyAlignment="1">
      <alignment vertical="top"/>
    </xf>
    <xf numFmtId="3" fontId="50" fillId="3" borderId="0" xfId="1" applyNumberFormat="1" applyFont="1" applyFill="1" applyAlignment="1">
      <alignment vertical="top"/>
    </xf>
    <xf numFmtId="9" fontId="50" fillId="3" borderId="0" xfId="1" applyNumberFormat="1" applyFont="1" applyFill="1" applyAlignment="1">
      <alignment vertical="top"/>
    </xf>
    <xf numFmtId="4" fontId="50" fillId="3" borderId="0" xfId="1" applyNumberFormat="1" applyFont="1" applyFill="1" applyAlignment="1">
      <alignment vertical="top"/>
    </xf>
    <xf numFmtId="10" fontId="13" fillId="3" borderId="0" xfId="1" applyNumberFormat="1" applyFont="1" applyFill="1" applyAlignment="1">
      <alignment horizontal="right" vertical="top"/>
    </xf>
    <xf numFmtId="4" fontId="13" fillId="3" borderId="0" xfId="1" applyNumberFormat="1" applyFont="1" applyFill="1" applyAlignment="1">
      <alignment horizontal="right" vertical="top"/>
    </xf>
    <xf numFmtId="0" fontId="15" fillId="3" borderId="0" xfId="0" applyFont="1" applyFill="1" applyAlignment="1">
      <alignment horizontal="center" vertical="center" wrapText="1"/>
    </xf>
    <xf numFmtId="4" fontId="10" fillId="3" borderId="0" xfId="1" applyNumberFormat="1" applyFont="1" applyFill="1" applyAlignment="1">
      <alignment vertical="top" wrapText="1"/>
    </xf>
    <xf numFmtId="4" fontId="10" fillId="0" borderId="0" xfId="1" applyNumberFormat="1" applyFont="1" applyAlignment="1">
      <alignment horizontal="center" vertical="center" wrapText="1"/>
    </xf>
    <xf numFmtId="4" fontId="7" fillId="2" borderId="0" xfId="0" applyNumberFormat="1" applyFont="1" applyFill="1" applyAlignment="1" applyProtection="1">
      <alignment horizontal="right" vertical="center" wrapText="1"/>
      <protection locked="0"/>
    </xf>
    <xf numFmtId="10" fontId="10" fillId="0" borderId="0" xfId="1" applyNumberFormat="1" applyFont="1" applyAlignment="1">
      <alignment horizontal="center" vertical="center"/>
    </xf>
    <xf numFmtId="14" fontId="45" fillId="2" borderId="10" xfId="0" applyNumberFormat="1" applyFont="1" applyFill="1" applyBorder="1" applyAlignment="1" applyProtection="1">
      <alignment horizontal="center" vertical="center"/>
      <protection locked="0"/>
    </xf>
    <xf numFmtId="1" fontId="45" fillId="2" borderId="10" xfId="0" applyNumberFormat="1" applyFont="1" applyFill="1" applyBorder="1" applyAlignment="1" applyProtection="1">
      <alignment horizontal="center" vertical="center"/>
      <protection locked="0"/>
    </xf>
    <xf numFmtId="0" fontId="40" fillId="0" borderId="0" xfId="0" applyFont="1"/>
    <xf numFmtId="0" fontId="40" fillId="0" borderId="15" xfId="0" applyFont="1" applyBorder="1" applyAlignment="1">
      <alignment horizontal="center" vertical="center" wrapText="1"/>
    </xf>
    <xf numFmtId="0" fontId="40" fillId="0" borderId="16" xfId="0" applyFont="1" applyBorder="1" applyAlignment="1">
      <alignment vertical="top" wrapText="1"/>
    </xf>
    <xf numFmtId="0" fontId="40" fillId="0" borderId="17" xfId="0" applyFont="1" applyBorder="1" applyAlignment="1">
      <alignment vertical="center" wrapText="1"/>
    </xf>
    <xf numFmtId="0" fontId="40" fillId="0" borderId="15" xfId="0" applyFont="1" applyBorder="1" applyAlignment="1">
      <alignment vertical="center" wrapText="1"/>
    </xf>
    <xf numFmtId="0" fontId="40" fillId="0" borderId="18" xfId="0" applyFont="1" applyBorder="1" applyAlignment="1">
      <alignment vertical="center" wrapText="1"/>
    </xf>
    <xf numFmtId="0" fontId="40" fillId="0" borderId="19" xfId="0" applyFont="1" applyBorder="1" applyAlignment="1">
      <alignment vertical="top" wrapText="1"/>
    </xf>
    <xf numFmtId="0" fontId="40" fillId="0" borderId="19" xfId="0" applyFont="1" applyBorder="1" applyAlignment="1">
      <alignment vertical="center" wrapText="1"/>
    </xf>
    <xf numFmtId="0" fontId="40" fillId="0" borderId="20" xfId="0" applyFont="1" applyBorder="1" applyAlignment="1">
      <alignment vertical="center" wrapText="1"/>
    </xf>
    <xf numFmtId="0" fontId="40" fillId="0" borderId="20" xfId="0" applyFont="1" applyBorder="1" applyAlignment="1">
      <alignment vertical="top" wrapText="1"/>
    </xf>
    <xf numFmtId="0" fontId="40" fillId="0" borderId="21" xfId="0" applyFont="1" applyBorder="1" applyAlignment="1">
      <alignment vertical="center" wrapText="1"/>
    </xf>
    <xf numFmtId="0" fontId="40" fillId="0" borderId="0" xfId="0" applyFont="1" applyAlignment="1">
      <alignment vertical="top" wrapText="1"/>
    </xf>
    <xf numFmtId="0" fontId="9" fillId="0" borderId="7" xfId="1" applyFont="1" applyBorder="1" applyAlignment="1">
      <alignment horizontal="center" vertical="top" wrapText="1"/>
    </xf>
    <xf numFmtId="0" fontId="9" fillId="0" borderId="7" xfId="1" applyFont="1" applyBorder="1" applyAlignment="1">
      <alignment vertical="top" wrapText="1"/>
    </xf>
    <xf numFmtId="0" fontId="9" fillId="0" borderId="7" xfId="1" applyFont="1" applyBorder="1" applyAlignment="1">
      <alignment horizontal="right" vertical="top" wrapText="1"/>
    </xf>
    <xf numFmtId="49" fontId="22" fillId="3" borderId="3" xfId="1" applyNumberFormat="1" applyFont="1" applyFill="1" applyBorder="1" applyAlignment="1">
      <alignment horizontal="center" vertical="top"/>
    </xf>
    <xf numFmtId="0" fontId="51" fillId="3" borderId="3" xfId="1" applyFont="1" applyFill="1" applyBorder="1" applyAlignment="1">
      <alignment horizontal="center" vertical="top"/>
    </xf>
    <xf numFmtId="0" fontId="34" fillId="3" borderId="3" xfId="1" applyFont="1" applyFill="1" applyBorder="1" applyAlignment="1" applyProtection="1">
      <alignment horizontal="center" vertical="top"/>
      <protection hidden="1"/>
    </xf>
    <xf numFmtId="0" fontId="53" fillId="0" borderId="0" xfId="1" applyFont="1" applyAlignment="1">
      <alignment vertical="top"/>
    </xf>
    <xf numFmtId="0" fontId="53" fillId="3" borderId="0" xfId="1" applyFont="1" applyFill="1" applyAlignment="1">
      <alignment vertical="top"/>
    </xf>
    <xf numFmtId="4" fontId="54" fillId="3" borderId="0" xfId="1" applyNumberFormat="1" applyFont="1" applyFill="1" applyAlignment="1">
      <alignment horizontal="center" vertical="center" wrapText="1"/>
    </xf>
    <xf numFmtId="0" fontId="53" fillId="3" borderId="0" xfId="1" applyFont="1" applyFill="1" applyAlignment="1">
      <alignment horizontal="center" vertical="top"/>
    </xf>
    <xf numFmtId="4" fontId="54" fillId="3" borderId="0" xfId="1" applyNumberFormat="1" applyFont="1" applyFill="1" applyAlignment="1">
      <alignment horizontal="right" vertical="top"/>
    </xf>
    <xf numFmtId="0" fontId="54" fillId="3" borderId="0" xfId="1" applyFont="1" applyFill="1" applyAlignment="1">
      <alignment horizontal="center" vertical="top"/>
    </xf>
    <xf numFmtId="0" fontId="54" fillId="3" borderId="0" xfId="1" applyFont="1" applyFill="1" applyAlignment="1" applyProtection="1">
      <alignment horizontal="center" vertical="top"/>
      <protection hidden="1"/>
    </xf>
    <xf numFmtId="0" fontId="54" fillId="0" borderId="0" xfId="1" applyFont="1" applyAlignment="1" applyProtection="1">
      <alignment horizontal="center" vertical="top"/>
      <protection hidden="1"/>
    </xf>
    <xf numFmtId="0" fontId="8" fillId="3" borderId="11" xfId="1" applyFont="1" applyFill="1" applyBorder="1" applyAlignment="1">
      <alignment vertical="top" wrapText="1"/>
    </xf>
    <xf numFmtId="0" fontId="8" fillId="0" borderId="5" xfId="0" applyFont="1" applyBorder="1" applyAlignment="1">
      <alignment horizontal="left" vertical="center" wrapText="1"/>
    </xf>
    <xf numFmtId="0" fontId="8" fillId="0" borderId="5" xfId="0" applyFont="1" applyBorder="1" applyAlignment="1">
      <alignment vertical="top" wrapText="1"/>
    </xf>
    <xf numFmtId="0" fontId="53" fillId="0" borderId="0" xfId="1" applyFont="1" applyAlignment="1" applyProtection="1">
      <alignment vertical="top"/>
      <protection hidden="1"/>
    </xf>
    <xf numFmtId="4" fontId="53" fillId="3" borderId="0" xfId="1" applyNumberFormat="1" applyFont="1" applyFill="1" applyAlignment="1">
      <alignment vertical="top"/>
    </xf>
    <xf numFmtId="4" fontId="53" fillId="3" borderId="0" xfId="1" applyNumberFormat="1" applyFont="1" applyFill="1" applyAlignment="1">
      <alignment horizontal="center" vertical="top"/>
    </xf>
    <xf numFmtId="0" fontId="53" fillId="3" borderId="0" xfId="1" applyFont="1" applyFill="1" applyAlignment="1">
      <alignment horizontal="center" vertical="top" wrapText="1"/>
    </xf>
    <xf numFmtId="0" fontId="53" fillId="3" borderId="0" xfId="1" applyFont="1" applyFill="1" applyAlignment="1">
      <alignment vertical="top" wrapText="1"/>
    </xf>
    <xf numFmtId="9" fontId="53" fillId="0" borderId="0" xfId="1" applyNumberFormat="1" applyFont="1" applyAlignment="1">
      <alignment vertical="top"/>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0" fontId="28" fillId="0" borderId="0" xfId="0" applyFont="1" applyAlignment="1">
      <alignment horizontal="left" vertical="top" wrapText="1"/>
    </xf>
    <xf numFmtId="49" fontId="8" fillId="0" borderId="3" xfId="1" applyNumberFormat="1" applyFont="1" applyBorder="1" applyAlignment="1">
      <alignment horizontal="center" vertical="center"/>
    </xf>
    <xf numFmtId="0" fontId="55" fillId="3" borderId="0" xfId="0" applyFont="1" applyFill="1" applyAlignment="1" applyProtection="1">
      <alignment vertical="center"/>
      <protection locked="0"/>
    </xf>
    <xf numFmtId="0" fontId="57" fillId="3" borderId="0" xfId="0" applyFont="1" applyFill="1" applyAlignment="1" applyProtection="1">
      <alignment vertical="center"/>
      <protection locked="0"/>
    </xf>
    <xf numFmtId="0" fontId="56" fillId="12" borderId="15" xfId="0" applyFont="1" applyFill="1" applyBorder="1" applyAlignment="1" applyProtection="1">
      <alignment horizontal="center" vertical="center"/>
      <protection locked="0"/>
    </xf>
    <xf numFmtId="2" fontId="7" fillId="0" borderId="12" xfId="1" applyNumberFormat="1" applyFont="1" applyBorder="1" applyAlignment="1">
      <alignment horizontal="center" vertical="top"/>
    </xf>
    <xf numFmtId="0" fontId="7" fillId="0" borderId="3" xfId="0" applyFont="1" applyBorder="1"/>
    <xf numFmtId="4" fontId="8" fillId="11" borderId="3" xfId="0" applyNumberFormat="1" applyFont="1" applyFill="1" applyBorder="1" applyAlignment="1">
      <alignment horizontal="center"/>
    </xf>
    <xf numFmtId="4" fontId="7" fillId="7" borderId="3" xfId="0" applyNumberFormat="1" applyFont="1" applyFill="1" applyBorder="1" applyAlignment="1">
      <alignment wrapText="1"/>
    </xf>
    <xf numFmtId="0" fontId="7" fillId="2" borderId="3" xfId="0" applyFont="1" applyFill="1" applyBorder="1" applyAlignment="1">
      <alignment vertical="top" wrapText="1"/>
    </xf>
    <xf numFmtId="0" fontId="7" fillId="10" borderId="3" xfId="0" applyFont="1" applyFill="1" applyBorder="1" applyAlignment="1">
      <alignment vertical="top" wrapText="1"/>
    </xf>
    <xf numFmtId="0" fontId="7" fillId="10" borderId="3" xfId="0" applyFont="1" applyFill="1" applyBorder="1" applyAlignment="1">
      <alignment horizontal="right"/>
    </xf>
    <xf numFmtId="0" fontId="7" fillId="7" borderId="3" xfId="0" applyFont="1" applyFill="1" applyBorder="1" applyAlignment="1">
      <alignment vertical="top" wrapText="1"/>
    </xf>
    <xf numFmtId="0" fontId="7" fillId="7" borderId="3" xfId="0" applyFont="1" applyFill="1" applyBorder="1" applyAlignment="1">
      <alignment horizontal="right"/>
    </xf>
    <xf numFmtId="0" fontId="7" fillId="8" borderId="3" xfId="0" applyFont="1" applyFill="1" applyBorder="1" applyAlignment="1">
      <alignment vertical="top" wrapText="1"/>
    </xf>
    <xf numFmtId="0" fontId="7" fillId="8" borderId="3" xfId="0" applyFont="1" applyFill="1" applyBorder="1" applyAlignment="1">
      <alignment horizontal="right"/>
    </xf>
    <xf numFmtId="0" fontId="7" fillId="9" borderId="3" xfId="0" applyFont="1" applyFill="1" applyBorder="1" applyAlignment="1">
      <alignment vertical="top" wrapText="1"/>
    </xf>
    <xf numFmtId="0" fontId="7" fillId="9" borderId="3" xfId="0" applyFont="1" applyFill="1" applyBorder="1" applyAlignment="1">
      <alignment horizontal="right"/>
    </xf>
    <xf numFmtId="9" fontId="23" fillId="0" borderId="0" xfId="0" applyNumberFormat="1" applyFont="1" applyAlignment="1">
      <alignment horizontal="center"/>
    </xf>
    <xf numFmtId="9" fontId="23" fillId="0" borderId="0" xfId="0" applyNumberFormat="1" applyFont="1" applyAlignment="1">
      <alignment horizontal="center" vertical="top"/>
    </xf>
    <xf numFmtId="4" fontId="8" fillId="3" borderId="3" xfId="0" applyNumberFormat="1" applyFont="1" applyFill="1" applyBorder="1" applyAlignment="1">
      <alignment horizontal="center" vertical="top" wrapText="1"/>
    </xf>
    <xf numFmtId="4" fontId="7" fillId="0" borderId="0" xfId="0" applyNumberFormat="1" applyFont="1"/>
    <xf numFmtId="49" fontId="9" fillId="0" borderId="3" xfId="0" applyNumberFormat="1" applyFont="1" applyBorder="1" applyAlignment="1">
      <alignment horizontal="center" vertical="center" wrapText="1"/>
    </xf>
    <xf numFmtId="0" fontId="8" fillId="0" borderId="3" xfId="0" applyFont="1" applyBorder="1" applyAlignment="1">
      <alignment vertical="top" wrapText="1"/>
    </xf>
    <xf numFmtId="0" fontId="58" fillId="0" borderId="0" xfId="0" applyFont="1"/>
    <xf numFmtId="0" fontId="59" fillId="0" borderId="3" xfId="0" applyFont="1" applyBorder="1" applyAlignment="1">
      <alignment vertical="top" wrapText="1"/>
    </xf>
    <xf numFmtId="49" fontId="8" fillId="0" borderId="3" xfId="0" applyNumberFormat="1" applyFont="1" applyBorder="1" applyAlignment="1">
      <alignment horizontal="center" vertical="center" wrapText="1"/>
    </xf>
    <xf numFmtId="2" fontId="8" fillId="0" borderId="3" xfId="1" applyNumberFormat="1" applyFont="1" applyBorder="1" applyAlignment="1">
      <alignment horizontal="center" vertical="top"/>
    </xf>
    <xf numFmtId="0" fontId="8" fillId="3" borderId="3" xfId="0" applyFont="1" applyFill="1" applyBorder="1" applyAlignment="1">
      <alignment vertical="top" wrapText="1"/>
    </xf>
    <xf numFmtId="0" fontId="21" fillId="8" borderId="3" xfId="1" applyFont="1" applyFill="1" applyBorder="1" applyAlignment="1">
      <alignment horizontal="center" vertical="top"/>
    </xf>
    <xf numFmtId="0" fontId="21" fillId="8" borderId="3" xfId="1" applyFont="1" applyFill="1" applyBorder="1" applyAlignment="1">
      <alignment vertical="top" wrapText="1"/>
    </xf>
    <xf numFmtId="4" fontId="7" fillId="3" borderId="3" xfId="0" applyNumberFormat="1" applyFont="1" applyFill="1" applyBorder="1" applyAlignment="1">
      <alignment vertical="top" wrapText="1"/>
    </xf>
    <xf numFmtId="4" fontId="59" fillId="3" borderId="3" xfId="0" applyNumberFormat="1" applyFont="1" applyFill="1" applyBorder="1" applyAlignment="1">
      <alignment horizontal="center" vertical="top" wrapText="1"/>
    </xf>
    <xf numFmtId="0" fontId="60" fillId="0" borderId="0" xfId="0" applyFont="1"/>
    <xf numFmtId="0" fontId="59" fillId="3" borderId="3" xfId="0" applyFont="1" applyFill="1" applyBorder="1" applyAlignment="1">
      <alignment horizontal="center" vertical="top" wrapText="1"/>
    </xf>
    <xf numFmtId="0" fontId="61" fillId="0" borderId="0" xfId="0" applyFont="1"/>
    <xf numFmtId="0" fontId="0" fillId="0" borderId="3" xfId="0" applyBorder="1" applyAlignment="1">
      <alignment wrapText="1"/>
    </xf>
    <xf numFmtId="4" fontId="7" fillId="0" borderId="3" xfId="0" applyNumberFormat="1" applyFont="1" applyBorder="1" applyAlignment="1">
      <alignment horizontal="right"/>
    </xf>
    <xf numFmtId="0" fontId="0" fillId="0" borderId="3" xfId="0" applyBorder="1" applyAlignment="1">
      <alignment horizontal="right"/>
    </xf>
    <xf numFmtId="4" fontId="8" fillId="0" borderId="3" xfId="0" applyNumberFormat="1" applyFont="1" applyBorder="1" applyAlignment="1">
      <alignment horizontal="right"/>
    </xf>
    <xf numFmtId="4" fontId="8" fillId="8" borderId="3" xfId="0" applyNumberFormat="1" applyFont="1" applyFill="1" applyBorder="1" applyAlignment="1">
      <alignment horizontal="right"/>
    </xf>
    <xf numFmtId="4" fontId="7" fillId="8" borderId="3" xfId="0" applyNumberFormat="1" applyFont="1" applyFill="1" applyBorder="1" applyAlignment="1">
      <alignment vertical="top" wrapText="1"/>
    </xf>
    <xf numFmtId="4" fontId="8" fillId="3" borderId="3" xfId="0" applyNumberFormat="1" applyFont="1" applyFill="1" applyBorder="1" applyAlignment="1">
      <alignment vertical="top" wrapText="1"/>
    </xf>
    <xf numFmtId="4" fontId="7" fillId="3" borderId="3" xfId="0" applyNumberFormat="1" applyFont="1" applyFill="1" applyBorder="1" applyAlignment="1" applyProtection="1">
      <alignment vertical="top" wrapText="1"/>
      <protection locked="0"/>
    </xf>
    <xf numFmtId="0" fontId="10" fillId="0" borderId="0" xfId="1" applyFont="1" applyAlignment="1" applyProtection="1">
      <alignment vertical="top" wrapText="1"/>
      <protection locked="0"/>
    </xf>
    <xf numFmtId="49" fontId="21" fillId="8" borderId="3" xfId="1" applyNumberFormat="1" applyFont="1" applyFill="1" applyBorder="1" applyAlignment="1">
      <alignment horizontal="center" vertical="top"/>
    </xf>
    <xf numFmtId="4" fontId="7" fillId="8" borderId="3" xfId="0" applyNumberFormat="1" applyFont="1" applyFill="1" applyBorder="1" applyAlignment="1" applyProtection="1">
      <alignment vertical="top" wrapText="1"/>
      <protection locked="0"/>
    </xf>
    <xf numFmtId="4" fontId="7" fillId="2" borderId="3" xfId="0" applyNumberFormat="1" applyFont="1" applyFill="1" applyBorder="1" applyAlignment="1">
      <alignment horizontal="right" wrapText="1"/>
    </xf>
    <xf numFmtId="4" fontId="7" fillId="2" borderId="3" xfId="0" applyNumberFormat="1" applyFont="1" applyFill="1" applyBorder="1" applyAlignment="1">
      <alignment horizontal="right"/>
    </xf>
    <xf numFmtId="4" fontId="7" fillId="2" borderId="3" xfId="0" applyNumberFormat="1" applyFont="1" applyFill="1" applyBorder="1" applyAlignment="1" applyProtection="1">
      <alignment vertical="top" wrapText="1"/>
      <protection locked="0"/>
    </xf>
    <xf numFmtId="4" fontId="8" fillId="8" borderId="3" xfId="0" applyNumberFormat="1" applyFont="1" applyFill="1" applyBorder="1" applyAlignment="1">
      <alignment vertical="top" wrapText="1"/>
    </xf>
    <xf numFmtId="4" fontId="8" fillId="2" borderId="3" xfId="0" applyNumberFormat="1" applyFont="1" applyFill="1" applyBorder="1" applyAlignment="1">
      <alignment horizontal="right"/>
    </xf>
    <xf numFmtId="4" fontId="13" fillId="2" borderId="3" xfId="0" applyNumberFormat="1" applyFont="1" applyFill="1" applyBorder="1" applyAlignment="1">
      <alignment horizontal="right"/>
    </xf>
    <xf numFmtId="0" fontId="21" fillId="13" borderId="3" xfId="1" applyFont="1" applyFill="1" applyBorder="1" applyAlignment="1">
      <alignment horizontal="center" vertical="top"/>
    </xf>
    <xf numFmtId="0" fontId="21" fillId="13" borderId="3" xfId="1" applyFont="1" applyFill="1" applyBorder="1" applyAlignment="1">
      <alignment vertical="top" wrapText="1"/>
    </xf>
    <xf numFmtId="4" fontId="8" fillId="13" borderId="3" xfId="0" applyNumberFormat="1" applyFont="1" applyFill="1" applyBorder="1" applyAlignment="1">
      <alignment horizontal="right"/>
    </xf>
    <xf numFmtId="4" fontId="10" fillId="0" borderId="0" xfId="1" applyNumberFormat="1" applyFont="1" applyAlignment="1" applyProtection="1">
      <alignment vertical="top" wrapText="1"/>
      <protection locked="0"/>
    </xf>
    <xf numFmtId="0" fontId="8" fillId="0" borderId="3" xfId="1" applyFont="1" applyBorder="1" applyAlignment="1">
      <alignment vertical="center" wrapText="1"/>
    </xf>
    <xf numFmtId="0" fontId="8" fillId="0" borderId="3" xfId="1" applyFont="1" applyBorder="1" applyAlignment="1">
      <alignment horizontal="center" vertical="center" wrapText="1"/>
    </xf>
    <xf numFmtId="4" fontId="31" fillId="0" borderId="3" xfId="1" applyNumberFormat="1" applyFont="1" applyBorder="1" applyAlignment="1">
      <alignment horizontal="left" vertical="top" wrapText="1"/>
    </xf>
    <xf numFmtId="4" fontId="30" fillId="3" borderId="3" xfId="1" applyNumberFormat="1" applyFont="1" applyFill="1" applyBorder="1" applyAlignment="1">
      <alignment horizontal="left" vertical="top" wrapText="1"/>
    </xf>
    <xf numFmtId="2" fontId="8" fillId="0" borderId="12" xfId="1" applyNumberFormat="1" applyFont="1" applyBorder="1" applyAlignment="1">
      <alignment vertical="center" wrapText="1"/>
    </xf>
    <xf numFmtId="2" fontId="7" fillId="3" borderId="3" xfId="1" applyNumberFormat="1" applyFont="1" applyFill="1" applyBorder="1" applyAlignment="1">
      <alignment horizontal="center" vertical="top"/>
    </xf>
    <xf numFmtId="4" fontId="7" fillId="3" borderId="3" xfId="0" applyNumberFormat="1" applyFont="1" applyFill="1" applyBorder="1" applyAlignment="1" applyProtection="1">
      <alignment horizontal="right" vertical="center" wrapText="1"/>
      <protection locked="0"/>
    </xf>
    <xf numFmtId="4" fontId="42" fillId="3" borderId="3" xfId="0" applyNumberFormat="1" applyFont="1" applyFill="1" applyBorder="1" applyAlignment="1" applyProtection="1">
      <alignment vertical="top" wrapText="1"/>
      <protection locked="0"/>
    </xf>
    <xf numFmtId="4" fontId="42" fillId="2" borderId="3" xfId="0" applyNumberFormat="1" applyFont="1" applyFill="1" applyBorder="1" applyAlignment="1" applyProtection="1">
      <alignment vertical="top" wrapText="1"/>
      <protection locked="0"/>
    </xf>
    <xf numFmtId="4" fontId="41" fillId="3" borderId="3" xfId="0" applyNumberFormat="1" applyFont="1" applyFill="1" applyBorder="1" applyAlignment="1">
      <alignment horizontal="left" vertical="center" wrapText="1"/>
    </xf>
    <xf numFmtId="4" fontId="41" fillId="3" borderId="3" xfId="0" applyNumberFormat="1" applyFont="1" applyFill="1" applyBorder="1" applyAlignment="1" applyProtection="1">
      <alignment vertical="top" wrapText="1"/>
      <protection locked="0"/>
    </xf>
    <xf numFmtId="3" fontId="41" fillId="2" borderId="3" xfId="0" applyNumberFormat="1" applyFont="1" applyFill="1" applyBorder="1" applyAlignment="1">
      <alignment vertical="top" wrapText="1"/>
    </xf>
    <xf numFmtId="4" fontId="41" fillId="2" borderId="3" xfId="0" applyNumberFormat="1" applyFont="1" applyFill="1" applyBorder="1" applyAlignment="1" applyProtection="1">
      <alignment horizontal="center"/>
      <protection locked="0"/>
    </xf>
    <xf numFmtId="167" fontId="24" fillId="13" borderId="0" xfId="0" applyNumberFormat="1" applyFont="1" applyFill="1"/>
    <xf numFmtId="49" fontId="7" fillId="3" borderId="3" xfId="1" applyNumberFormat="1" applyFont="1" applyFill="1" applyBorder="1" applyAlignment="1">
      <alignment horizontal="center" vertical="top"/>
    </xf>
    <xf numFmtId="4" fontId="7" fillId="10" borderId="3" xfId="0" applyNumberFormat="1" applyFont="1" applyFill="1" applyBorder="1"/>
    <xf numFmtId="0" fontId="53" fillId="3" borderId="3" xfId="1" applyFont="1" applyFill="1" applyBorder="1" applyAlignment="1">
      <alignment horizontal="center" vertical="top"/>
    </xf>
    <xf numFmtId="4" fontId="8" fillId="2" borderId="3" xfId="0" applyNumberFormat="1" applyFont="1" applyFill="1" applyBorder="1" applyAlignment="1" applyProtection="1">
      <alignment horizontal="right" vertical="center" wrapText="1"/>
      <protection locked="0"/>
    </xf>
    <xf numFmtId="0" fontId="29" fillId="0" borderId="3" xfId="1" applyFont="1" applyBorder="1" applyAlignment="1">
      <alignment horizontal="left" vertical="top" wrapText="1"/>
    </xf>
    <xf numFmtId="0" fontId="8" fillId="3" borderId="3" xfId="0" applyFont="1" applyFill="1" applyBorder="1" applyAlignment="1">
      <alignment horizontal="left" vertical="top" wrapText="1"/>
    </xf>
    <xf numFmtId="4" fontId="7" fillId="2" borderId="3" xfId="0" applyNumberFormat="1" applyFont="1" applyFill="1" applyBorder="1" applyAlignment="1" applyProtection="1">
      <alignment horizontal="right" vertical="top" wrapText="1"/>
      <protection locked="0"/>
    </xf>
    <xf numFmtId="0" fontId="32" fillId="0" borderId="3" xfId="1" applyFont="1" applyBorder="1" applyAlignment="1">
      <alignment horizontal="left" vertical="top" wrapText="1"/>
    </xf>
    <xf numFmtId="49" fontId="7" fillId="3" borderId="3" xfId="0" applyNumberFormat="1" applyFont="1" applyFill="1" applyBorder="1" applyAlignment="1">
      <alignment horizontal="center" vertical="center" wrapText="1"/>
    </xf>
    <xf numFmtId="0" fontId="31" fillId="3" borderId="3" xfId="1" applyFont="1" applyFill="1" applyBorder="1" applyAlignment="1">
      <alignment horizontal="left" vertical="center" wrapText="1"/>
    </xf>
    <xf numFmtId="49" fontId="10" fillId="3" borderId="3" xfId="0" applyNumberFormat="1" applyFont="1" applyFill="1" applyBorder="1" applyAlignment="1">
      <alignment horizontal="center" vertical="center" wrapText="1"/>
    </xf>
    <xf numFmtId="0" fontId="16" fillId="3" borderId="3" xfId="0" applyFont="1" applyFill="1" applyBorder="1" applyAlignment="1">
      <alignment vertical="top" wrapText="1"/>
    </xf>
    <xf numFmtId="0" fontId="31" fillId="3" borderId="3" xfId="1" applyFont="1" applyFill="1" applyBorder="1" applyAlignment="1">
      <alignment horizontal="left" vertical="top"/>
    </xf>
    <xf numFmtId="0" fontId="29" fillId="0" borderId="3" xfId="1" applyFont="1" applyBorder="1" applyAlignment="1">
      <alignment horizontal="center" vertical="top"/>
    </xf>
    <xf numFmtId="2" fontId="8" fillId="3" borderId="3" xfId="1" applyNumberFormat="1" applyFont="1" applyFill="1" applyBorder="1" applyAlignment="1">
      <alignment horizontal="center" vertical="top"/>
    </xf>
    <xf numFmtId="4" fontId="8" fillId="3" borderId="3" xfId="0" applyNumberFormat="1" applyFont="1" applyFill="1" applyBorder="1" applyAlignment="1">
      <alignment horizontal="right" vertical="center" wrapText="1"/>
    </xf>
    <xf numFmtId="0" fontId="29" fillId="3" borderId="3" xfId="1" applyFont="1" applyFill="1" applyBorder="1" applyAlignment="1">
      <alignment horizontal="left" vertical="top" wrapText="1"/>
    </xf>
    <xf numFmtId="0" fontId="9" fillId="3" borderId="0" xfId="1" applyFont="1" applyFill="1" applyAlignment="1">
      <alignment vertical="top"/>
    </xf>
    <xf numFmtId="0" fontId="8" fillId="0" borderId="0" xfId="1" applyFont="1" applyAlignment="1">
      <alignment vertical="top"/>
    </xf>
    <xf numFmtId="0" fontId="29" fillId="0" borderId="3" xfId="1" applyFont="1" applyBorder="1" applyAlignment="1">
      <alignment horizontal="center" vertical="center"/>
    </xf>
    <xf numFmtId="0" fontId="54" fillId="3" borderId="0" xfId="1" applyFont="1" applyFill="1" applyAlignment="1">
      <alignment vertical="top"/>
    </xf>
    <xf numFmtId="4" fontId="9" fillId="0" borderId="3" xfId="1" applyNumberFormat="1" applyFont="1" applyBorder="1" applyAlignment="1">
      <alignment vertical="top"/>
    </xf>
    <xf numFmtId="0" fontId="32" fillId="3" borderId="3" xfId="1" applyFont="1" applyFill="1" applyBorder="1" applyAlignment="1" applyProtection="1">
      <alignment horizontal="center" vertical="top"/>
      <protection hidden="1"/>
    </xf>
    <xf numFmtId="4" fontId="8" fillId="3" borderId="5" xfId="1" applyNumberFormat="1" applyFont="1" applyFill="1" applyBorder="1" applyAlignment="1">
      <alignment horizontal="right" vertical="top"/>
    </xf>
    <xf numFmtId="0" fontId="8" fillId="3" borderId="0" xfId="1" applyFont="1" applyFill="1" applyAlignment="1">
      <alignment vertical="top"/>
    </xf>
    <xf numFmtId="0" fontId="31" fillId="3" borderId="3" xfId="1" applyFont="1" applyFill="1" applyBorder="1" applyAlignment="1" applyProtection="1">
      <alignment horizontal="center" vertical="top"/>
      <protection hidden="1"/>
    </xf>
    <xf numFmtId="0" fontId="53" fillId="3" borderId="0" xfId="1" applyFont="1" applyFill="1" applyAlignment="1" applyProtection="1">
      <alignment horizontal="center" vertical="top"/>
      <protection hidden="1"/>
    </xf>
    <xf numFmtId="0" fontId="7" fillId="3" borderId="11" xfId="1" applyFont="1" applyFill="1" applyBorder="1" applyAlignment="1">
      <alignment vertical="top" wrapText="1"/>
    </xf>
    <xf numFmtId="4" fontId="7" fillId="3" borderId="5" xfId="1" applyNumberFormat="1" applyFont="1" applyFill="1" applyBorder="1" applyAlignment="1">
      <alignment horizontal="right" vertical="top"/>
    </xf>
    <xf numFmtId="0" fontId="7" fillId="3" borderId="3" xfId="0" applyFont="1" applyFill="1" applyBorder="1" applyAlignment="1">
      <alignment horizontal="center" vertical="center"/>
    </xf>
    <xf numFmtId="0" fontId="65" fillId="3" borderId="3" xfId="1" applyFont="1" applyFill="1" applyBorder="1" applyAlignment="1">
      <alignment horizontal="center" vertical="top"/>
    </xf>
    <xf numFmtId="4" fontId="65" fillId="3" borderId="3" xfId="1" applyNumberFormat="1" applyFont="1" applyFill="1" applyBorder="1" applyAlignment="1">
      <alignment horizontal="right" vertical="top"/>
    </xf>
    <xf numFmtId="4" fontId="66" fillId="3" borderId="3" xfId="1" applyNumberFormat="1" applyFont="1" applyFill="1" applyBorder="1" applyAlignment="1">
      <alignment horizontal="right" vertical="top"/>
    </xf>
    <xf numFmtId="0" fontId="67" fillId="3" borderId="3" xfId="1" applyFont="1" applyFill="1" applyBorder="1" applyAlignment="1">
      <alignment horizontal="center" vertical="top"/>
    </xf>
    <xf numFmtId="0" fontId="68" fillId="3" borderId="0" xfId="1" applyFont="1" applyFill="1" applyAlignment="1">
      <alignment horizontal="center" vertical="top"/>
    </xf>
    <xf numFmtId="0" fontId="65" fillId="3" borderId="0" xfId="1" applyFont="1" applyFill="1" applyAlignment="1">
      <alignment vertical="top"/>
    </xf>
    <xf numFmtId="4" fontId="7" fillId="3" borderId="3" xfId="1" applyNumberFormat="1" applyFont="1" applyFill="1" applyBorder="1" applyAlignment="1">
      <alignment vertical="top"/>
    </xf>
    <xf numFmtId="0" fontId="30" fillId="3" borderId="3" xfId="1" applyFont="1" applyFill="1" applyBorder="1" applyAlignment="1">
      <alignment vertical="top" wrapText="1"/>
    </xf>
    <xf numFmtId="0" fontId="30" fillId="0" borderId="3" xfId="1" applyFont="1" applyBorder="1" applyAlignment="1">
      <alignment vertical="top" wrapText="1"/>
    </xf>
    <xf numFmtId="4" fontId="21" fillId="3" borderId="3" xfId="1" applyNumberFormat="1" applyFont="1" applyFill="1" applyBorder="1" applyAlignment="1">
      <alignment vertical="top"/>
    </xf>
    <xf numFmtId="4" fontId="33" fillId="3" borderId="3" xfId="1" applyNumberFormat="1" applyFont="1" applyFill="1" applyBorder="1" applyAlignment="1">
      <alignment vertical="top"/>
    </xf>
    <xf numFmtId="4" fontId="7" fillId="3" borderId="3" xfId="0" applyNumberFormat="1" applyFont="1" applyFill="1" applyBorder="1" applyAlignment="1">
      <alignment vertical="center" wrapText="1"/>
    </xf>
    <xf numFmtId="4" fontId="7" fillId="2" borderId="3" xfId="0" applyNumberFormat="1" applyFont="1" applyFill="1" applyBorder="1" applyAlignment="1" applyProtection="1">
      <alignment vertical="center" wrapText="1"/>
      <protection locked="0"/>
    </xf>
    <xf numFmtId="4" fontId="8" fillId="3" borderId="3" xfId="1" applyNumberFormat="1" applyFont="1" applyFill="1" applyBorder="1" applyAlignment="1">
      <alignment vertical="top"/>
    </xf>
    <xf numFmtId="4" fontId="8" fillId="3" borderId="3" xfId="0" applyNumberFormat="1" applyFont="1" applyFill="1" applyBorder="1" applyAlignment="1">
      <alignment vertical="center" wrapText="1"/>
    </xf>
    <xf numFmtId="4" fontId="8" fillId="2" borderId="3" xfId="0" applyNumberFormat="1" applyFont="1" applyFill="1" applyBorder="1" applyAlignment="1" applyProtection="1">
      <alignment vertical="center" wrapText="1"/>
      <protection locked="0"/>
    </xf>
    <xf numFmtId="4" fontId="7" fillId="3" borderId="3" xfId="0" applyNumberFormat="1" applyFont="1" applyFill="1" applyBorder="1" applyAlignment="1" applyProtection="1">
      <alignment vertical="center" wrapText="1"/>
      <protection locked="0"/>
    </xf>
    <xf numFmtId="4" fontId="9" fillId="0" borderId="3" xfId="0" applyNumberFormat="1" applyFont="1" applyBorder="1" applyAlignment="1">
      <alignment vertical="center" wrapText="1"/>
    </xf>
    <xf numFmtId="4" fontId="7" fillId="0" borderId="3" xfId="0" applyNumberFormat="1" applyFont="1" applyBorder="1" applyAlignment="1">
      <alignment vertical="center" wrapText="1"/>
    </xf>
    <xf numFmtId="4" fontId="7" fillId="3" borderId="3" xfId="0" applyNumberFormat="1" applyFont="1" applyFill="1" applyBorder="1" applyAlignment="1" applyProtection="1">
      <alignment horizontal="right" vertical="top" wrapText="1"/>
      <protection locked="0"/>
    </xf>
    <xf numFmtId="4" fontId="7" fillId="3" borderId="3" xfId="0" applyNumberFormat="1" applyFont="1" applyFill="1" applyBorder="1" applyAlignment="1">
      <alignment horizontal="right" vertical="top" wrapText="1"/>
    </xf>
    <xf numFmtId="4" fontId="9" fillId="0" borderId="0" xfId="1" applyNumberFormat="1" applyFont="1" applyAlignment="1">
      <alignment horizontal="right" vertical="top"/>
    </xf>
    <xf numFmtId="0" fontId="69" fillId="0" borderId="3" xfId="1" applyFont="1" applyBorder="1" applyAlignment="1">
      <alignment vertical="top" wrapText="1"/>
    </xf>
    <xf numFmtId="0" fontId="70" fillId="0" borderId="3" xfId="1" applyFont="1" applyBorder="1" applyAlignment="1">
      <alignment vertical="top" wrapText="1"/>
    </xf>
    <xf numFmtId="0" fontId="70" fillId="0" borderId="0" xfId="1" applyFont="1" applyAlignment="1">
      <alignment vertical="top" wrapText="1"/>
    </xf>
    <xf numFmtId="4" fontId="73" fillId="0" borderId="0" xfId="0" applyNumberFormat="1" applyFont="1"/>
    <xf numFmtId="0" fontId="73" fillId="0" borderId="0" xfId="0" applyFont="1"/>
    <xf numFmtId="0" fontId="7" fillId="0" borderId="0" xfId="0" applyFont="1" applyAlignment="1">
      <alignment wrapText="1"/>
    </xf>
    <xf numFmtId="2" fontId="8" fillId="0" borderId="0" xfId="0" applyNumberFormat="1" applyFont="1" applyAlignment="1">
      <alignment vertical="center" wrapText="1"/>
    </xf>
    <xf numFmtId="0" fontId="14" fillId="0" borderId="3" xfId="0" applyFont="1" applyBorder="1" applyAlignment="1">
      <alignment horizontal="center" vertical="center" wrapText="1"/>
    </xf>
    <xf numFmtId="0" fontId="37"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6" fillId="0" borderId="3" xfId="0" applyFont="1" applyBorder="1" applyAlignment="1">
      <alignment horizontal="center" vertical="center" wrapText="1"/>
    </xf>
    <xf numFmtId="0" fontId="7" fillId="0" borderId="0" xfId="0" applyFont="1" applyAlignment="1">
      <alignment horizontal="center" wrapText="1"/>
    </xf>
    <xf numFmtId="0" fontId="7" fillId="0" borderId="3" xfId="0" applyFont="1" applyBorder="1" applyAlignment="1">
      <alignment horizontal="center" wrapText="1"/>
    </xf>
    <xf numFmtId="0" fontId="16" fillId="0" borderId="3" xfId="0" applyFont="1" applyBorder="1" applyAlignment="1">
      <alignment wrapText="1"/>
    </xf>
    <xf numFmtId="0" fontId="7" fillId="0" borderId="3" xfId="0" applyFont="1" applyBorder="1" applyAlignment="1">
      <alignment wrapText="1"/>
    </xf>
    <xf numFmtId="4" fontId="7" fillId="0" borderId="3" xfId="0" applyNumberFormat="1" applyFont="1" applyBorder="1" applyAlignment="1">
      <alignment wrapText="1"/>
    </xf>
    <xf numFmtId="164" fontId="22" fillId="4" borderId="3" xfId="1" applyNumberFormat="1" applyFont="1" applyFill="1" applyBorder="1" applyAlignment="1">
      <alignment horizontal="right" vertical="top"/>
    </xf>
    <xf numFmtId="166" fontId="9" fillId="3" borderId="3" xfId="0" applyNumberFormat="1" applyFont="1" applyFill="1" applyBorder="1" applyAlignment="1">
      <alignment horizontal="center" vertical="center"/>
    </xf>
    <xf numFmtId="4" fontId="7" fillId="0" borderId="0" xfId="0" applyNumberFormat="1" applyFont="1" applyAlignment="1">
      <alignment wrapText="1"/>
    </xf>
    <xf numFmtId="166" fontId="7" fillId="0" borderId="0" xfId="0" applyNumberFormat="1" applyFont="1" applyAlignment="1">
      <alignment wrapText="1"/>
    </xf>
    <xf numFmtId="164" fontId="7" fillId="0" borderId="0" xfId="0" applyNumberFormat="1" applyFont="1" applyAlignment="1">
      <alignment wrapText="1"/>
    </xf>
    <xf numFmtId="165" fontId="16" fillId="0" borderId="0" xfId="0" applyNumberFormat="1" applyFont="1" applyAlignment="1">
      <alignment wrapText="1"/>
    </xf>
    <xf numFmtId="4" fontId="8" fillId="3" borderId="3" xfId="0" applyNumberFormat="1" applyFont="1" applyFill="1" applyBorder="1" applyAlignment="1">
      <alignment horizontal="right" vertical="center"/>
    </xf>
    <xf numFmtId="4" fontId="31" fillId="3" borderId="3" xfId="1" applyNumberFormat="1" applyFont="1" applyFill="1" applyBorder="1" applyAlignment="1">
      <alignment horizontal="left" vertical="top" wrapText="1"/>
    </xf>
    <xf numFmtId="4" fontId="74" fillId="3" borderId="3" xfId="0" applyNumberFormat="1" applyFont="1" applyFill="1" applyBorder="1" applyAlignment="1">
      <alignment vertical="top" wrapText="1"/>
    </xf>
    <xf numFmtId="0" fontId="7" fillId="3" borderId="0" xfId="1" applyFont="1" applyFill="1" applyAlignment="1">
      <alignment horizontal="center" vertical="top" wrapText="1"/>
    </xf>
    <xf numFmtId="0" fontId="16" fillId="3" borderId="0" xfId="1" applyFont="1" applyFill="1" applyAlignment="1">
      <alignment horizontal="center" vertical="top"/>
    </xf>
    <xf numFmtId="0" fontId="52" fillId="0" borderId="0" xfId="0" applyFont="1" applyAlignment="1">
      <alignment horizontal="center" vertical="center"/>
    </xf>
    <xf numFmtId="49" fontId="13" fillId="0" borderId="0" xfId="1" applyNumberFormat="1" applyFont="1" applyAlignment="1">
      <alignment horizontal="center" vertical="top"/>
    </xf>
    <xf numFmtId="0" fontId="13" fillId="0" borderId="0" xfId="1" applyFont="1" applyAlignment="1">
      <alignment vertical="top" wrapText="1"/>
    </xf>
    <xf numFmtId="4" fontId="13" fillId="3" borderId="0" xfId="1" applyNumberFormat="1" applyFont="1" applyFill="1" applyAlignment="1">
      <alignment horizontal="center" vertical="distributed"/>
    </xf>
    <xf numFmtId="4" fontId="13" fillId="0" borderId="0" xfId="1" applyNumberFormat="1" applyFont="1" applyAlignment="1">
      <alignment vertical="distributed"/>
    </xf>
    <xf numFmtId="10" fontId="13" fillId="0" borderId="0" xfId="1" applyNumberFormat="1" applyFont="1" applyAlignment="1">
      <alignment horizontal="center" vertical="center"/>
    </xf>
    <xf numFmtId="4" fontId="13" fillId="0" borderId="0" xfId="1" applyNumberFormat="1" applyFont="1" applyAlignment="1">
      <alignment horizontal="center" vertical="center"/>
    </xf>
    <xf numFmtId="4" fontId="35" fillId="3" borderId="0" xfId="1" applyNumberFormat="1" applyFont="1" applyFill="1" applyAlignment="1">
      <alignment vertical="top"/>
    </xf>
    <xf numFmtId="9" fontId="35" fillId="3" borderId="0" xfId="1" applyNumberFormat="1" applyFont="1" applyFill="1" applyAlignment="1">
      <alignment vertical="top"/>
    </xf>
    <xf numFmtId="9" fontId="75" fillId="0" borderId="0" xfId="1" applyNumberFormat="1" applyFont="1" applyAlignment="1">
      <alignment vertical="top"/>
    </xf>
    <xf numFmtId="0" fontId="75" fillId="0" borderId="0" xfId="1" applyFont="1" applyAlignment="1" applyProtection="1">
      <alignment vertical="top"/>
      <protection hidden="1"/>
    </xf>
    <xf numFmtId="0" fontId="12" fillId="3" borderId="0" xfId="0" applyFont="1" applyFill="1" applyAlignment="1">
      <alignment horizontal="center" vertical="center"/>
    </xf>
    <xf numFmtId="0" fontId="13" fillId="3" borderId="0" xfId="1" applyFont="1" applyFill="1" applyAlignment="1">
      <alignment vertical="top"/>
    </xf>
    <xf numFmtId="0" fontId="13" fillId="0" borderId="0" xfId="1" applyFont="1" applyAlignment="1">
      <alignment vertical="top"/>
    </xf>
    <xf numFmtId="0" fontId="23" fillId="0" borderId="0" xfId="0" applyFont="1" applyAlignment="1">
      <alignment horizontal="left" vertical="top" wrapText="1"/>
    </xf>
    <xf numFmtId="0" fontId="24" fillId="0" borderId="0" xfId="0" applyFont="1" applyAlignment="1">
      <alignment vertical="top" wrapText="1"/>
    </xf>
    <xf numFmtId="0" fontId="9" fillId="3" borderId="0" xfId="0" applyFont="1" applyFill="1" applyAlignment="1" applyProtection="1">
      <alignment horizontal="left" vertical="center"/>
      <protection locked="0"/>
    </xf>
    <xf numFmtId="0" fontId="9" fillId="3" borderId="21" xfId="0" applyFont="1" applyFill="1" applyBorder="1" applyAlignment="1" applyProtection="1">
      <alignment horizontal="left" vertical="center"/>
      <protection locked="0"/>
    </xf>
    <xf numFmtId="0" fontId="24" fillId="0" borderId="0" xfId="0" applyFont="1" applyAlignment="1">
      <alignment horizontal="left" vertical="top" wrapText="1"/>
    </xf>
    <xf numFmtId="0" fontId="28" fillId="0" borderId="0" xfId="0" applyFont="1" applyAlignment="1">
      <alignment horizontal="left" vertical="top" wrapText="1"/>
    </xf>
    <xf numFmtId="0" fontId="10" fillId="3" borderId="0" xfId="0" applyFont="1" applyFill="1" applyAlignment="1">
      <alignment horizontal="left" vertical="center" wrapText="1"/>
    </xf>
    <xf numFmtId="0" fontId="40" fillId="0" borderId="14" xfId="0" applyFont="1" applyBorder="1" applyAlignment="1">
      <alignment horizontal="center" vertical="center" wrapText="1"/>
    </xf>
    <xf numFmtId="0" fontId="71" fillId="0" borderId="0" xfId="0" applyFont="1" applyAlignment="1">
      <alignment horizontal="left" vertical="top"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49" fontId="8" fillId="0" borderId="3" xfId="1" applyNumberFormat="1" applyFont="1" applyBorder="1" applyAlignment="1">
      <alignment horizontal="center" vertical="center"/>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0" borderId="3" xfId="1" applyFont="1" applyBorder="1" applyAlignment="1">
      <alignment vertical="top" wrapText="1"/>
    </xf>
    <xf numFmtId="49" fontId="7" fillId="0" borderId="0" xfId="1" applyNumberFormat="1" applyFont="1" applyAlignment="1">
      <alignment horizontal="center"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0" fontId="30" fillId="0" borderId="0" xfId="1" applyFont="1" applyAlignment="1">
      <alignment horizontal="center" vertical="top" wrapText="1"/>
    </xf>
    <xf numFmtId="49" fontId="8" fillId="0" borderId="12" xfId="1" applyNumberFormat="1" applyFont="1" applyBorder="1" applyAlignment="1">
      <alignment horizontal="center" vertical="center"/>
    </xf>
    <xf numFmtId="49" fontId="8" fillId="0" borderId="9" xfId="1" applyNumberFormat="1" applyFont="1" applyBorder="1" applyAlignment="1">
      <alignment horizontal="center" vertical="center"/>
    </xf>
    <xf numFmtId="49" fontId="8" fillId="0" borderId="7" xfId="1" applyNumberFormat="1" applyFont="1" applyBorder="1" applyAlignment="1">
      <alignment horizontal="center" vertical="center"/>
    </xf>
    <xf numFmtId="0" fontId="8" fillId="0" borderId="12" xfId="1" applyFont="1" applyBorder="1" applyAlignment="1">
      <alignment horizontal="center" vertical="center" wrapText="1"/>
    </xf>
    <xf numFmtId="0" fontId="8" fillId="0" borderId="9" xfId="1" applyFont="1" applyBorder="1" applyAlignment="1">
      <alignment horizontal="center" vertical="center" wrapText="1"/>
    </xf>
    <xf numFmtId="4" fontId="8" fillId="4" borderId="3" xfId="1" applyNumberFormat="1" applyFont="1" applyFill="1" applyBorder="1" applyAlignment="1">
      <alignment horizontal="center" vertical="center" wrapText="1"/>
    </xf>
    <xf numFmtId="4" fontId="8" fillId="11" borderId="4" xfId="0" applyNumberFormat="1" applyFont="1" applyFill="1" applyBorder="1" applyAlignment="1">
      <alignment horizontal="center" wrapText="1"/>
    </xf>
    <xf numFmtId="4" fontId="8" fillId="11" borderId="5" xfId="0" applyNumberFormat="1" applyFont="1" applyFill="1" applyBorder="1" applyAlignment="1">
      <alignment horizontal="center" wrapText="1"/>
    </xf>
    <xf numFmtId="0" fontId="8" fillId="6" borderId="3" xfId="7" applyFont="1" applyFill="1" applyBorder="1" applyAlignment="1">
      <alignment horizontal="center" vertical="center" wrapText="1"/>
    </xf>
    <xf numFmtId="0" fontId="42" fillId="4" borderId="1" xfId="0" applyFont="1" applyFill="1" applyBorder="1" applyAlignment="1">
      <alignment horizontal="center" vertical="distributed" wrapText="1"/>
    </xf>
    <xf numFmtId="0" fontId="42" fillId="4" borderId="1" xfId="0" applyFont="1" applyFill="1" applyBorder="1" applyAlignment="1">
      <alignment horizontal="center"/>
    </xf>
    <xf numFmtId="0" fontId="42" fillId="0" borderId="3" xfId="0" applyFont="1" applyBorder="1" applyAlignment="1">
      <alignment horizontal="left" vertical="distributed" wrapText="1"/>
    </xf>
    <xf numFmtId="4" fontId="41" fillId="0" borderId="3" xfId="0" applyNumberFormat="1" applyFont="1" applyBorder="1" applyAlignment="1">
      <alignment horizontal="center" vertical="distributed"/>
    </xf>
    <xf numFmtId="0" fontId="45" fillId="3" borderId="3" xfId="0" applyFont="1" applyFill="1" applyBorder="1" applyAlignment="1">
      <alignment horizontal="left" vertical="center" wrapText="1"/>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165" fontId="7" fillId="0" borderId="13" xfId="0" applyNumberFormat="1" applyFont="1" applyBorder="1" applyAlignment="1">
      <alignment horizontal="center" wrapText="1"/>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2" borderId="0" xfId="0" applyNumberFormat="1" applyFont="1" applyFill="1" applyAlignment="1" applyProtection="1">
      <alignment horizontal="left"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0" fontId="8" fillId="0" borderId="3" xfId="0" applyFont="1" applyBorder="1" applyAlignment="1">
      <alignment horizontal="center" vertical="center" wrapText="1"/>
    </xf>
    <xf numFmtId="0" fontId="22" fillId="0" borderId="3" xfId="0" applyFont="1" applyBorder="1" applyAlignment="1">
      <alignment horizontal="center" vertical="center" wrapText="1"/>
    </xf>
  </cellXfs>
  <cellStyles count="13">
    <cellStyle name="Normal" xfId="0" builtinId="0" customBuiltin="1"/>
    <cellStyle name="Normal 2" xfId="1"/>
    <cellStyle name="Normal 3" xfId="2"/>
    <cellStyle name="Normal 4" xfId="4"/>
    <cellStyle name="Normal 4 2" xfId="6"/>
    <cellStyle name="Percent 2" xfId="3"/>
    <cellStyle name="Pivot Table Category" xfId="9"/>
    <cellStyle name="Pivot Table Corner" xfId="8"/>
    <cellStyle name="Pivot Table Field" xfId="7"/>
    <cellStyle name="Pivot Table Result" xfId="12"/>
    <cellStyle name="Pivot Table Title" xfId="11"/>
    <cellStyle name="Pivot Table Value" xfId="10"/>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3"/>
  <sheetViews>
    <sheetView topLeftCell="A32" workbookViewId="0">
      <selection activeCell="B50" sqref="B50"/>
    </sheetView>
  </sheetViews>
  <sheetFormatPr defaultColWidth="8.85546875" defaultRowHeight="12.75" x14ac:dyDescent="0.2"/>
  <cols>
    <col min="1" max="1" width="3.7109375" style="29" customWidth="1"/>
    <col min="2" max="2" width="20.5703125" style="29" customWidth="1"/>
    <col min="3" max="4" width="8.85546875" style="29"/>
    <col min="5" max="5" width="14.5703125" style="29" customWidth="1"/>
    <col min="6" max="6" width="4.7109375" style="29" customWidth="1"/>
    <col min="7" max="10" width="8.85546875" style="29"/>
    <col min="11" max="11" width="12.5703125" style="29" bestFit="1" customWidth="1"/>
    <col min="12" max="12" width="11.28515625" style="29" bestFit="1" customWidth="1"/>
    <col min="13" max="16384" width="8.85546875" style="29"/>
  </cols>
  <sheetData>
    <row r="1" spans="1:15" x14ac:dyDescent="0.2">
      <c r="A1" s="28" t="s">
        <v>224</v>
      </c>
    </row>
    <row r="3" spans="1:15" ht="15.6" customHeight="1" x14ac:dyDescent="0.2">
      <c r="A3" s="32"/>
      <c r="B3" s="29" t="s">
        <v>226</v>
      </c>
    </row>
    <row r="4" spans="1:15" ht="15.6" customHeight="1" x14ac:dyDescent="0.2">
      <c r="A4" s="32"/>
      <c r="B4" s="29" t="s">
        <v>438</v>
      </c>
    </row>
    <row r="5" spans="1:15" x14ac:dyDescent="0.2">
      <c r="A5" s="32"/>
      <c r="B5" s="465" t="s">
        <v>439</v>
      </c>
      <c r="C5" s="465"/>
      <c r="D5" s="465"/>
      <c r="E5" s="465"/>
      <c r="F5" s="465"/>
      <c r="G5" s="465"/>
      <c r="H5" s="465"/>
      <c r="I5" s="465"/>
      <c r="J5" s="465"/>
      <c r="K5" s="465"/>
      <c r="L5" s="465"/>
      <c r="M5" s="465"/>
      <c r="N5" s="465"/>
      <c r="O5" s="32"/>
    </row>
    <row r="6" spans="1:15" x14ac:dyDescent="0.2">
      <c r="A6" s="32"/>
      <c r="B6" s="33"/>
      <c r="C6" s="33"/>
      <c r="D6" s="33"/>
      <c r="E6" s="33"/>
      <c r="F6" s="33"/>
      <c r="G6" s="33"/>
      <c r="H6" s="33"/>
      <c r="I6" s="33"/>
      <c r="J6" s="33"/>
      <c r="K6" s="33"/>
      <c r="L6" s="33"/>
      <c r="M6" s="33"/>
      <c r="N6" s="33"/>
      <c r="O6" s="32"/>
    </row>
    <row r="7" spans="1:15" ht="31.9" customHeight="1" x14ac:dyDescent="0.2">
      <c r="A7" s="32"/>
      <c r="B7" s="466" t="s">
        <v>429</v>
      </c>
      <c r="C7" s="466"/>
      <c r="D7" s="466"/>
      <c r="E7" s="466"/>
      <c r="F7" s="466"/>
      <c r="G7" s="466"/>
      <c r="H7" s="466"/>
      <c r="I7" s="466"/>
      <c r="J7" s="466"/>
      <c r="K7" s="466"/>
      <c r="L7" s="466"/>
      <c r="M7" s="466"/>
      <c r="N7" s="466"/>
      <c r="O7" s="466"/>
    </row>
    <row r="8" spans="1:15" s="35" customFormat="1" x14ac:dyDescent="0.2">
      <c r="A8" s="34"/>
      <c r="B8" s="466" t="s">
        <v>229</v>
      </c>
      <c r="C8" s="466"/>
      <c r="D8" s="466"/>
      <c r="E8" s="466"/>
      <c r="F8" s="466"/>
      <c r="G8" s="466"/>
      <c r="H8" s="466"/>
      <c r="I8" s="466"/>
      <c r="J8" s="466"/>
      <c r="K8" s="466"/>
      <c r="L8" s="466"/>
      <c r="M8" s="466"/>
      <c r="N8" s="466"/>
      <c r="O8" s="466"/>
    </row>
    <row r="9" spans="1:15" ht="25.9" customHeight="1" x14ac:dyDescent="0.2">
      <c r="A9" s="32"/>
      <c r="B9" s="465" t="s">
        <v>219</v>
      </c>
      <c r="C9" s="465"/>
      <c r="D9" s="465"/>
      <c r="E9" s="465"/>
      <c r="F9" s="465"/>
      <c r="G9" s="465"/>
      <c r="H9" s="465"/>
      <c r="I9" s="465"/>
      <c r="J9" s="465"/>
      <c r="K9" s="465"/>
      <c r="L9" s="465"/>
      <c r="M9" s="465"/>
      <c r="N9" s="465"/>
      <c r="O9" s="32"/>
    </row>
    <row r="10" spans="1:15" ht="25.15" customHeight="1" x14ac:dyDescent="0.2">
      <c r="A10" s="32"/>
      <c r="B10" s="29" t="s">
        <v>220</v>
      </c>
      <c r="C10" s="33"/>
      <c r="D10" s="33"/>
      <c r="E10" s="33"/>
      <c r="F10" s="314">
        <v>0.1</v>
      </c>
      <c r="G10" s="462" t="s">
        <v>440</v>
      </c>
      <c r="H10" s="462"/>
      <c r="I10" s="462"/>
      <c r="J10" s="462"/>
      <c r="K10" s="462"/>
      <c r="L10" s="462"/>
      <c r="M10" s="462"/>
      <c r="N10" s="462"/>
      <c r="O10" s="462"/>
    </row>
    <row r="11" spans="1:15" ht="39" customHeight="1" x14ac:dyDescent="0.2">
      <c r="A11" s="32"/>
      <c r="B11" s="465" t="s">
        <v>441</v>
      </c>
      <c r="C11" s="465"/>
      <c r="D11" s="465"/>
      <c r="E11" s="465"/>
      <c r="F11" s="315">
        <v>0.1</v>
      </c>
      <c r="G11" s="465" t="s">
        <v>509</v>
      </c>
      <c r="H11" s="465"/>
      <c r="I11" s="465"/>
      <c r="J11" s="465"/>
      <c r="K11" s="465"/>
      <c r="L11" s="465"/>
      <c r="M11" s="465"/>
      <c r="N11" s="465"/>
      <c r="O11" s="465"/>
    </row>
    <row r="12" spans="1:15" ht="23.45" hidden="1" customHeight="1" x14ac:dyDescent="0.2">
      <c r="B12" s="29" t="s">
        <v>442</v>
      </c>
      <c r="F12" s="315">
        <v>0.1</v>
      </c>
      <c r="G12" s="465" t="s">
        <v>222</v>
      </c>
      <c r="H12" s="465">
        <v>0.15</v>
      </c>
      <c r="I12" s="465"/>
      <c r="J12" s="465"/>
      <c r="K12" s="465"/>
      <c r="L12" s="465"/>
      <c r="M12" s="465"/>
      <c r="N12" s="465"/>
      <c r="O12" s="465"/>
    </row>
    <row r="13" spans="1:15" ht="46.9" customHeight="1" x14ac:dyDescent="0.2">
      <c r="B13" s="465" t="s">
        <v>443</v>
      </c>
      <c r="C13" s="465"/>
      <c r="D13" s="465"/>
      <c r="E13" s="465"/>
      <c r="F13" s="315">
        <v>0.05</v>
      </c>
      <c r="G13" s="465" t="s">
        <v>510</v>
      </c>
      <c r="H13" s="465"/>
      <c r="I13" s="465"/>
      <c r="J13" s="465"/>
      <c r="K13" s="465"/>
      <c r="L13" s="465"/>
      <c r="M13" s="465"/>
      <c r="N13" s="465"/>
      <c r="O13" s="465"/>
    </row>
    <row r="14" spans="1:15" ht="46.9" customHeight="1" x14ac:dyDescent="0.2">
      <c r="B14" s="465" t="s">
        <v>552</v>
      </c>
      <c r="C14" s="465"/>
      <c r="D14" s="465"/>
      <c r="E14" s="465"/>
      <c r="F14" s="465"/>
      <c r="G14" s="465"/>
      <c r="H14" s="465"/>
      <c r="I14" s="465"/>
      <c r="J14" s="465"/>
      <c r="K14" s="465"/>
      <c r="L14" s="465"/>
      <c r="M14" s="465"/>
      <c r="N14" s="465"/>
      <c r="O14" s="465"/>
    </row>
    <row r="15" spans="1:15" ht="46.9" customHeight="1" x14ac:dyDescent="0.2">
      <c r="B15" s="465" t="s">
        <v>553</v>
      </c>
      <c r="C15" s="465"/>
      <c r="D15" s="465"/>
      <c r="E15" s="465"/>
      <c r="F15" s="465"/>
      <c r="G15" s="465"/>
      <c r="H15" s="465"/>
      <c r="I15" s="465"/>
      <c r="J15" s="465"/>
      <c r="K15" s="465"/>
      <c r="L15" s="465"/>
      <c r="M15" s="465"/>
      <c r="N15" s="465"/>
      <c r="O15" s="465"/>
    </row>
    <row r="16" spans="1:15" ht="29.45" customHeight="1" x14ac:dyDescent="0.2">
      <c r="B16" s="29" t="s">
        <v>221</v>
      </c>
      <c r="F16" s="314">
        <v>0.1</v>
      </c>
      <c r="G16" s="465" t="s">
        <v>511</v>
      </c>
      <c r="H16" s="465"/>
      <c r="I16" s="465"/>
      <c r="J16" s="465"/>
      <c r="K16" s="465"/>
      <c r="L16" s="465"/>
      <c r="M16" s="465"/>
      <c r="N16" s="465"/>
      <c r="O16" s="465"/>
    </row>
    <row r="17" spans="1:16" x14ac:dyDescent="0.2">
      <c r="B17" s="462"/>
      <c r="C17" s="462"/>
      <c r="D17" s="462"/>
      <c r="E17" s="462"/>
      <c r="F17" s="462"/>
      <c r="G17" s="462"/>
      <c r="H17" s="462"/>
      <c r="I17" s="462"/>
      <c r="J17" s="462"/>
      <c r="K17" s="462"/>
      <c r="L17" s="462"/>
      <c r="M17" s="462"/>
      <c r="N17" s="462"/>
      <c r="O17" s="462"/>
      <c r="P17" s="462"/>
    </row>
    <row r="18" spans="1:16" s="28" customFormat="1" x14ac:dyDescent="0.2">
      <c r="B18" s="28" t="s">
        <v>223</v>
      </c>
    </row>
    <row r="19" spans="1:16" x14ac:dyDescent="0.2">
      <c r="B19" s="29" t="s">
        <v>225</v>
      </c>
    </row>
    <row r="20" spans="1:16" x14ac:dyDescent="0.2">
      <c r="B20" s="29" t="s">
        <v>227</v>
      </c>
      <c r="F20" s="36">
        <v>0.05</v>
      </c>
      <c r="G20" s="237" t="s">
        <v>321</v>
      </c>
      <c r="H20" s="237"/>
      <c r="I20" s="237"/>
      <c r="J20" s="237"/>
      <c r="K20" s="237"/>
      <c r="L20" s="238"/>
      <c r="M20" s="237"/>
      <c r="N20" s="237"/>
    </row>
    <row r="21" spans="1:16" ht="28.9" customHeight="1" x14ac:dyDescent="0.2">
      <c r="B21" s="465" t="s">
        <v>228</v>
      </c>
      <c r="C21" s="465"/>
      <c r="D21" s="465"/>
      <c r="E21" s="465"/>
    </row>
    <row r="22" spans="1:16" ht="42" customHeight="1" x14ac:dyDescent="0.2">
      <c r="B22" s="465" t="s">
        <v>512</v>
      </c>
      <c r="C22" s="465"/>
      <c r="D22" s="465"/>
      <c r="E22" s="465"/>
    </row>
    <row r="23" spans="1:16" x14ac:dyDescent="0.2">
      <c r="B23" s="29" t="s">
        <v>341</v>
      </c>
      <c r="K23" s="37"/>
      <c r="L23" s="37">
        <f>K23*F20</f>
        <v>0</v>
      </c>
    </row>
    <row r="24" spans="1:16" x14ac:dyDescent="0.2">
      <c r="B24" s="29" t="s">
        <v>342</v>
      </c>
    </row>
    <row r="25" spans="1:16" x14ac:dyDescent="0.2">
      <c r="B25" s="29" t="s">
        <v>444</v>
      </c>
    </row>
    <row r="26" spans="1:16" x14ac:dyDescent="0.2">
      <c r="B26" s="29" t="s">
        <v>445</v>
      </c>
    </row>
    <row r="27" spans="1:16" x14ac:dyDescent="0.2">
      <c r="F27" s="36"/>
    </row>
    <row r="28" spans="1:16" x14ac:dyDescent="0.2">
      <c r="B28" s="28" t="s">
        <v>460</v>
      </c>
    </row>
    <row r="29" spans="1:16" x14ac:dyDescent="0.2">
      <c r="B29" s="29" t="s">
        <v>446</v>
      </c>
    </row>
    <row r="31" spans="1:16" ht="16.899999999999999" customHeight="1" x14ac:dyDescent="0.2">
      <c r="B31" s="466" t="s">
        <v>430</v>
      </c>
      <c r="C31" s="466"/>
      <c r="D31" s="466"/>
      <c r="E31" s="465" t="s">
        <v>447</v>
      </c>
      <c r="F31" s="465"/>
      <c r="G31" s="465"/>
      <c r="H31" s="32"/>
      <c r="I31" s="32"/>
      <c r="J31" s="32"/>
      <c r="K31" s="32"/>
      <c r="L31" s="32"/>
      <c r="M31" s="32"/>
      <c r="N31" s="32"/>
      <c r="O31" s="32"/>
    </row>
    <row r="32" spans="1:16" ht="16.899999999999999" customHeight="1" x14ac:dyDescent="0.2">
      <c r="A32" s="34"/>
      <c r="B32" s="466" t="s">
        <v>448</v>
      </c>
      <c r="C32" s="466"/>
      <c r="D32" s="466"/>
      <c r="E32" s="466"/>
      <c r="F32" s="466"/>
      <c r="G32" s="466"/>
      <c r="H32" s="466"/>
      <c r="I32" s="466"/>
      <c r="J32" s="466"/>
      <c r="K32" s="466"/>
      <c r="L32" s="466"/>
      <c r="M32" s="466"/>
      <c r="N32" s="466"/>
      <c r="O32" s="466"/>
    </row>
    <row r="33" spans="1:16" ht="31.9" customHeight="1" x14ac:dyDescent="0.2">
      <c r="B33" s="462" t="s">
        <v>449</v>
      </c>
      <c r="C33" s="462"/>
      <c r="D33" s="462"/>
      <c r="E33" s="462"/>
      <c r="F33" s="462"/>
      <c r="G33" s="462"/>
      <c r="H33" s="462"/>
      <c r="I33" s="462"/>
      <c r="J33" s="462"/>
      <c r="K33" s="462"/>
      <c r="L33" s="462"/>
      <c r="M33" s="462"/>
      <c r="N33" s="462"/>
      <c r="O33" s="462"/>
      <c r="P33" s="462"/>
    </row>
    <row r="34" spans="1:16" ht="16.899999999999999" customHeight="1" x14ac:dyDescent="0.2">
      <c r="B34" s="29" t="s">
        <v>230</v>
      </c>
    </row>
    <row r="35" spans="1:16" ht="16.899999999999999" customHeight="1" x14ac:dyDescent="0.2">
      <c r="B35" s="28" t="s">
        <v>79</v>
      </c>
      <c r="C35" s="28"/>
      <c r="D35" s="30">
        <v>8.0500000000000002E-2</v>
      </c>
    </row>
    <row r="36" spans="1:16" ht="33.6" customHeight="1" x14ac:dyDescent="0.2">
      <c r="B36" s="465" t="s">
        <v>345</v>
      </c>
      <c r="C36" s="465"/>
      <c r="D36" s="465"/>
      <c r="E36" s="465"/>
      <c r="F36" s="465"/>
      <c r="G36" s="465"/>
      <c r="H36" s="465"/>
      <c r="I36" s="465"/>
      <c r="J36" s="465"/>
      <c r="K36" s="465"/>
      <c r="L36" s="465"/>
      <c r="M36" s="465"/>
      <c r="N36" s="465"/>
      <c r="O36" s="465"/>
      <c r="P36" s="465"/>
    </row>
    <row r="37" spans="1:16" ht="25.5" hidden="1" x14ac:dyDescent="0.2">
      <c r="B37" s="296" t="s">
        <v>450</v>
      </c>
      <c r="C37" s="33" t="s">
        <v>451</v>
      </c>
      <c r="D37" s="33"/>
      <c r="E37" s="33"/>
      <c r="F37" s="33"/>
      <c r="G37" s="33"/>
      <c r="H37" s="33"/>
      <c r="I37" s="33"/>
      <c r="J37" s="33"/>
      <c r="K37" s="33"/>
      <c r="L37" s="33"/>
      <c r="M37" s="33"/>
      <c r="N37" s="33"/>
      <c r="O37" s="33"/>
      <c r="P37" s="33"/>
    </row>
    <row r="38" spans="1:16" ht="16.899999999999999" customHeight="1" x14ac:dyDescent="0.2">
      <c r="A38" s="34"/>
      <c r="B38" s="466" t="s">
        <v>320</v>
      </c>
      <c r="C38" s="466"/>
      <c r="D38" s="466"/>
      <c r="E38" s="466"/>
      <c r="F38" s="466"/>
      <c r="G38" s="466"/>
      <c r="H38" s="466"/>
      <c r="I38" s="466"/>
      <c r="J38" s="466"/>
      <c r="K38" s="466"/>
      <c r="L38" s="466"/>
      <c r="M38" s="466"/>
      <c r="N38" s="466"/>
      <c r="O38" s="466"/>
    </row>
    <row r="39" spans="1:16" ht="21.6" customHeight="1" x14ac:dyDescent="0.2">
      <c r="B39" s="467" t="s">
        <v>452</v>
      </c>
      <c r="C39" s="467"/>
      <c r="D39" s="467"/>
      <c r="E39" s="467"/>
      <c r="F39" s="467"/>
      <c r="G39" s="467"/>
      <c r="H39" s="467"/>
      <c r="I39" s="467"/>
      <c r="J39" s="467"/>
      <c r="K39" s="467"/>
      <c r="L39" s="467"/>
      <c r="M39" s="467"/>
      <c r="N39" s="467"/>
      <c r="O39" s="467"/>
    </row>
    <row r="41" spans="1:16" ht="12.6" customHeight="1" x14ac:dyDescent="0.2">
      <c r="A41" s="34"/>
      <c r="B41" s="466" t="s">
        <v>453</v>
      </c>
      <c r="C41" s="466"/>
      <c r="D41" s="466"/>
      <c r="E41" s="466"/>
      <c r="F41" s="466"/>
      <c r="G41" s="466"/>
      <c r="H41" s="466"/>
      <c r="I41" s="466"/>
      <c r="J41" s="466"/>
      <c r="K41" s="466"/>
      <c r="L41" s="466"/>
      <c r="M41" s="466"/>
      <c r="N41" s="466"/>
      <c r="O41" s="466"/>
    </row>
    <row r="42" spans="1:16" ht="12.6" customHeight="1" x14ac:dyDescent="0.2">
      <c r="A42" s="34"/>
      <c r="B42" s="96"/>
      <c r="C42" s="96"/>
      <c r="D42" s="96"/>
      <c r="E42" s="96"/>
      <c r="F42" s="96"/>
      <c r="G42" s="96"/>
      <c r="H42" s="96"/>
      <c r="I42" s="96"/>
      <c r="J42" s="96"/>
      <c r="K42" s="96"/>
      <c r="L42" s="96"/>
      <c r="M42" s="96"/>
      <c r="N42" s="96"/>
      <c r="O42" s="96"/>
    </row>
    <row r="43" spans="1:16" x14ac:dyDescent="0.2">
      <c r="B43" s="461" t="s">
        <v>322</v>
      </c>
      <c r="C43" s="461"/>
      <c r="D43" s="461"/>
      <c r="E43" s="461"/>
      <c r="F43" s="461"/>
      <c r="G43" s="461"/>
      <c r="H43" s="461"/>
      <c r="I43" s="461"/>
      <c r="J43" s="461"/>
      <c r="K43" s="461"/>
      <c r="L43" s="461"/>
      <c r="M43" s="461"/>
      <c r="N43" s="461"/>
      <c r="O43" s="461"/>
      <c r="P43" s="461"/>
    </row>
    <row r="44" spans="1:16" x14ac:dyDescent="0.2">
      <c r="B44" s="35" t="s">
        <v>323</v>
      </c>
    </row>
    <row r="45" spans="1:16" x14ac:dyDescent="0.2">
      <c r="B45" s="29" t="s">
        <v>324</v>
      </c>
    </row>
    <row r="46" spans="1:16" x14ac:dyDescent="0.2">
      <c r="B46" s="29" t="s">
        <v>583</v>
      </c>
    </row>
    <row r="47" spans="1:16" x14ac:dyDescent="0.2">
      <c r="B47" s="29" t="s">
        <v>325</v>
      </c>
    </row>
    <row r="48" spans="1:16" x14ac:dyDescent="0.2">
      <c r="B48" s="29" t="s">
        <v>326</v>
      </c>
    </row>
    <row r="49" spans="2:16" x14ac:dyDescent="0.2">
      <c r="B49" s="29" t="s">
        <v>327</v>
      </c>
    </row>
    <row r="50" spans="2:16" x14ac:dyDescent="0.2">
      <c r="B50" s="29" t="s">
        <v>328</v>
      </c>
    </row>
    <row r="51" spans="2:16" x14ac:dyDescent="0.2">
      <c r="B51" s="29" t="s">
        <v>329</v>
      </c>
    </row>
    <row r="52" spans="2:16" x14ac:dyDescent="0.2">
      <c r="B52" s="29" t="s">
        <v>330</v>
      </c>
    </row>
    <row r="53" spans="2:16" x14ac:dyDescent="0.2">
      <c r="B53" s="29" t="s">
        <v>331</v>
      </c>
    </row>
    <row r="54" spans="2:16" x14ac:dyDescent="0.2">
      <c r="B54" s="29" t="s">
        <v>332</v>
      </c>
    </row>
    <row r="55" spans="2:16" x14ac:dyDescent="0.2">
      <c r="B55" s="29" t="s">
        <v>333</v>
      </c>
    </row>
    <row r="56" spans="2:16" x14ac:dyDescent="0.2">
      <c r="B56" s="29" t="s">
        <v>454</v>
      </c>
    </row>
    <row r="57" spans="2:16" x14ac:dyDescent="0.2">
      <c r="B57" s="29" t="s">
        <v>455</v>
      </c>
    </row>
    <row r="59" spans="2:16" x14ac:dyDescent="0.2">
      <c r="B59" s="29" t="s">
        <v>334</v>
      </c>
    </row>
    <row r="60" spans="2:16" ht="27" customHeight="1" x14ac:dyDescent="0.2">
      <c r="B60" s="461" t="s">
        <v>335</v>
      </c>
      <c r="C60" s="461"/>
      <c r="D60" s="461"/>
      <c r="E60" s="461"/>
      <c r="F60" s="461"/>
      <c r="G60" s="461"/>
      <c r="H60" s="461"/>
      <c r="I60" s="461"/>
      <c r="J60" s="461"/>
      <c r="K60" s="461"/>
      <c r="L60" s="461"/>
      <c r="M60" s="461"/>
      <c r="N60" s="461"/>
      <c r="O60" s="461"/>
      <c r="P60" s="461"/>
    </row>
    <row r="61" spans="2:16" x14ac:dyDescent="0.2">
      <c r="B61" s="35" t="s">
        <v>336</v>
      </c>
    </row>
    <row r="62" spans="2:16" x14ac:dyDescent="0.2">
      <c r="B62" s="29" t="s">
        <v>337</v>
      </c>
    </row>
    <row r="63" spans="2:16" x14ac:dyDescent="0.2">
      <c r="B63" s="29" t="s">
        <v>338</v>
      </c>
    </row>
    <row r="64" spans="2:16" x14ac:dyDescent="0.2">
      <c r="B64" s="29" t="s">
        <v>456</v>
      </c>
    </row>
    <row r="65" spans="2:16" ht="27.6" customHeight="1" x14ac:dyDescent="0.2">
      <c r="B65" s="462" t="s">
        <v>457</v>
      </c>
      <c r="C65" s="462"/>
      <c r="D65" s="462"/>
      <c r="E65" s="462"/>
      <c r="F65" s="462"/>
      <c r="G65" s="462"/>
      <c r="H65" s="462"/>
      <c r="I65" s="462"/>
      <c r="J65" s="462"/>
      <c r="K65" s="462"/>
      <c r="L65" s="462"/>
      <c r="M65" s="462"/>
      <c r="N65" s="462"/>
      <c r="O65" s="462"/>
      <c r="P65" s="462"/>
    </row>
    <row r="66" spans="2:16" x14ac:dyDescent="0.2">
      <c r="B66" s="29" t="s">
        <v>339</v>
      </c>
    </row>
    <row r="67" spans="2:16" x14ac:dyDescent="0.2">
      <c r="B67" s="29" t="s">
        <v>340</v>
      </c>
    </row>
    <row r="68" spans="2:16" x14ac:dyDescent="0.2">
      <c r="B68" s="29" t="s">
        <v>458</v>
      </c>
    </row>
    <row r="69" spans="2:16" x14ac:dyDescent="0.2">
      <c r="B69" s="29" t="s">
        <v>459</v>
      </c>
    </row>
    <row r="70" spans="2:16" s="423" customFormat="1" ht="13.5" thickBot="1" x14ac:dyDescent="0.25">
      <c r="B70" s="422"/>
    </row>
    <row r="71" spans="2:16" s="298" customFormat="1" ht="24.75" customHeight="1" thickBot="1" x14ac:dyDescent="0.25">
      <c r="B71" s="463" t="s">
        <v>498</v>
      </c>
      <c r="C71" s="463"/>
      <c r="D71" s="463"/>
      <c r="E71" s="463"/>
      <c r="F71" s="463"/>
      <c r="G71" s="464"/>
      <c r="H71" s="300" t="s">
        <v>497</v>
      </c>
      <c r="I71" s="299" t="s">
        <v>499</v>
      </c>
    </row>
    <row r="73" spans="2:16" x14ac:dyDescent="0.2">
      <c r="B73" s="28" t="s">
        <v>540</v>
      </c>
      <c r="D73" s="366">
        <v>4.9420000000000002</v>
      </c>
    </row>
  </sheetData>
  <sheetProtection algorithmName="SHA-512" hashValue="lsSRM/kRBsvM+Fml4b/tx4Cdoes/EaCHDm1lf+kUNID9YNAgiFqWYaHTtJcZyeLRzkhhXuT4Aswf+OeW7MKuiw==" saltValue="JMegBqywOofLTimrOn/JHg==" spinCount="100000" sheet="1" objects="1" scenarios="1"/>
  <mergeCells count="28">
    <mergeCell ref="B5:N5"/>
    <mergeCell ref="B8:O8"/>
    <mergeCell ref="G10:O10"/>
    <mergeCell ref="G12:O12"/>
    <mergeCell ref="B9:N9"/>
    <mergeCell ref="B7:O7"/>
    <mergeCell ref="B11:E11"/>
    <mergeCell ref="G11:O11"/>
    <mergeCell ref="G13:O13"/>
    <mergeCell ref="B17:P17"/>
    <mergeCell ref="B31:D31"/>
    <mergeCell ref="E31:G31"/>
    <mergeCell ref="B32:O32"/>
    <mergeCell ref="B13:E13"/>
    <mergeCell ref="G16:O16"/>
    <mergeCell ref="B22:E22"/>
    <mergeCell ref="B21:E21"/>
    <mergeCell ref="B14:O14"/>
    <mergeCell ref="B15:O15"/>
    <mergeCell ref="B60:P60"/>
    <mergeCell ref="B65:P65"/>
    <mergeCell ref="B71:G71"/>
    <mergeCell ref="B33:P33"/>
    <mergeCell ref="B36:P36"/>
    <mergeCell ref="B38:O38"/>
    <mergeCell ref="B39:O39"/>
    <mergeCell ref="B43:P43"/>
    <mergeCell ref="B41:O41"/>
  </mergeCells>
  <pageMargins left="0.25" right="0.25" top="0.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topLeftCell="A16" workbookViewId="0">
      <selection activeCell="B24" sqref="B24"/>
    </sheetView>
  </sheetViews>
  <sheetFormatPr defaultColWidth="8.85546875" defaultRowHeight="12" x14ac:dyDescent="0.2"/>
  <cols>
    <col min="1" max="1" width="5.42578125" style="254" bestFit="1" customWidth="1"/>
    <col min="2" max="2" width="26.7109375" style="265" customWidth="1"/>
    <col min="3" max="3" width="33.42578125" style="265" customWidth="1"/>
    <col min="4" max="4" width="32.85546875" style="254" customWidth="1"/>
    <col min="5" max="5" width="42.5703125" style="254" customWidth="1"/>
    <col min="6" max="16384" width="8.85546875" style="254"/>
  </cols>
  <sheetData>
    <row r="1" spans="1:5" ht="12.75" thickBot="1" x14ac:dyDescent="0.25">
      <c r="A1" s="468" t="s">
        <v>347</v>
      </c>
      <c r="B1" s="468"/>
      <c r="C1" s="468"/>
      <c r="D1" s="468"/>
      <c r="E1" s="468"/>
    </row>
    <row r="2" spans="1:5" ht="34.15" customHeight="1" thickBot="1" x14ac:dyDescent="0.25">
      <c r="A2" s="255" t="s">
        <v>348</v>
      </c>
      <c r="B2" s="256" t="s">
        <v>349</v>
      </c>
      <c r="C2" s="256" t="s">
        <v>350</v>
      </c>
      <c r="D2" s="257" t="s">
        <v>351</v>
      </c>
      <c r="E2" s="258" t="s">
        <v>352</v>
      </c>
    </row>
    <row r="3" spans="1:5" ht="28.9" customHeight="1" thickBot="1" x14ac:dyDescent="0.25">
      <c r="A3" s="259">
        <v>1</v>
      </c>
      <c r="B3" s="260" t="s">
        <v>353</v>
      </c>
      <c r="C3" s="260" t="s">
        <v>354</v>
      </c>
      <c r="D3" s="261" t="s">
        <v>355</v>
      </c>
      <c r="E3" s="261" t="s">
        <v>356</v>
      </c>
    </row>
    <row r="4" spans="1:5" ht="30.6" customHeight="1" thickBot="1" x14ac:dyDescent="0.25">
      <c r="A4" s="259">
        <v>2</v>
      </c>
      <c r="B4" s="260" t="s">
        <v>257</v>
      </c>
      <c r="C4" s="260" t="s">
        <v>258</v>
      </c>
      <c r="D4" s="261" t="s">
        <v>355</v>
      </c>
      <c r="E4" s="261" t="s">
        <v>357</v>
      </c>
    </row>
    <row r="5" spans="1:5" ht="25.15" customHeight="1" thickBot="1" x14ac:dyDescent="0.25">
      <c r="A5" s="259">
        <v>3</v>
      </c>
      <c r="B5" s="260" t="s">
        <v>257</v>
      </c>
      <c r="C5" s="260" t="s">
        <v>358</v>
      </c>
      <c r="D5" s="261" t="s">
        <v>355</v>
      </c>
      <c r="E5" s="261" t="s">
        <v>359</v>
      </c>
    </row>
    <row r="6" spans="1:5" ht="24.6" customHeight="1" thickBot="1" x14ac:dyDescent="0.25">
      <c r="A6" s="259">
        <v>4</v>
      </c>
      <c r="B6" s="260" t="s">
        <v>257</v>
      </c>
      <c r="C6" s="260" t="s">
        <v>360</v>
      </c>
      <c r="D6" s="261" t="s">
        <v>355</v>
      </c>
      <c r="E6" s="261" t="s">
        <v>361</v>
      </c>
    </row>
    <row r="7" spans="1:5" ht="27" customHeight="1" thickBot="1" x14ac:dyDescent="0.25">
      <c r="A7" s="259">
        <v>5</v>
      </c>
      <c r="B7" s="260" t="s">
        <v>257</v>
      </c>
      <c r="C7" s="260" t="s">
        <v>362</v>
      </c>
      <c r="D7" s="261" t="s">
        <v>363</v>
      </c>
      <c r="E7" s="261" t="s">
        <v>364</v>
      </c>
    </row>
    <row r="8" spans="1:5" ht="27" customHeight="1" thickBot="1" x14ac:dyDescent="0.25">
      <c r="A8" s="259">
        <v>6</v>
      </c>
      <c r="B8" s="260" t="s">
        <v>262</v>
      </c>
      <c r="C8" s="260" t="s">
        <v>263</v>
      </c>
      <c r="D8" s="261" t="s">
        <v>365</v>
      </c>
      <c r="E8" s="261" t="s">
        <v>366</v>
      </c>
    </row>
    <row r="9" spans="1:5" ht="24" customHeight="1" thickBot="1" x14ac:dyDescent="0.25">
      <c r="A9" s="259">
        <v>7</v>
      </c>
      <c r="B9" s="260" t="s">
        <v>262</v>
      </c>
      <c r="C9" s="260" t="s">
        <v>264</v>
      </c>
      <c r="D9" s="261" t="s">
        <v>365</v>
      </c>
      <c r="E9" s="261" t="s">
        <v>367</v>
      </c>
    </row>
    <row r="10" spans="1:5" ht="24.75" thickBot="1" x14ac:dyDescent="0.25">
      <c r="A10" s="259">
        <v>8</v>
      </c>
      <c r="B10" s="260" t="s">
        <v>262</v>
      </c>
      <c r="C10" s="260" t="s">
        <v>368</v>
      </c>
      <c r="D10" s="261" t="s">
        <v>365</v>
      </c>
      <c r="E10" s="261" t="s">
        <v>369</v>
      </c>
    </row>
    <row r="11" spans="1:5" ht="30.6" customHeight="1" thickBot="1" x14ac:dyDescent="0.25">
      <c r="A11" s="259">
        <v>9</v>
      </c>
      <c r="B11" s="260" t="s">
        <v>262</v>
      </c>
      <c r="C11" s="260" t="s">
        <v>370</v>
      </c>
      <c r="D11" s="261" t="s">
        <v>365</v>
      </c>
      <c r="E11" s="261" t="s">
        <v>371</v>
      </c>
    </row>
    <row r="12" spans="1:5" ht="27" customHeight="1" thickBot="1" x14ac:dyDescent="0.25">
      <c r="A12" s="259">
        <v>10</v>
      </c>
      <c r="B12" s="260" t="s">
        <v>262</v>
      </c>
      <c r="C12" s="260" t="s">
        <v>267</v>
      </c>
      <c r="D12" s="261" t="s">
        <v>365</v>
      </c>
      <c r="E12" s="261" t="s">
        <v>372</v>
      </c>
    </row>
    <row r="13" spans="1:5" ht="29.45" customHeight="1" thickBot="1" x14ac:dyDescent="0.25">
      <c r="A13" s="259">
        <v>11</v>
      </c>
      <c r="B13" s="260" t="s">
        <v>262</v>
      </c>
      <c r="C13" s="260" t="s">
        <v>373</v>
      </c>
      <c r="D13" s="261" t="s">
        <v>365</v>
      </c>
      <c r="E13" s="261" t="s">
        <v>374</v>
      </c>
    </row>
    <row r="14" spans="1:5" ht="24.6" customHeight="1" thickBot="1" x14ac:dyDescent="0.25">
      <c r="A14" s="259">
        <v>12</v>
      </c>
      <c r="B14" s="260" t="s">
        <v>262</v>
      </c>
      <c r="C14" s="260" t="s">
        <v>375</v>
      </c>
      <c r="D14" s="261" t="s">
        <v>365</v>
      </c>
      <c r="E14" s="261" t="s">
        <v>376</v>
      </c>
    </row>
    <row r="15" spans="1:5" ht="24" customHeight="1" thickBot="1" x14ac:dyDescent="0.25">
      <c r="A15" s="259">
        <v>13</v>
      </c>
      <c r="B15" s="260" t="s">
        <v>262</v>
      </c>
      <c r="C15" s="260" t="s">
        <v>270</v>
      </c>
      <c r="D15" s="261" t="s">
        <v>365</v>
      </c>
      <c r="E15" s="261" t="s">
        <v>377</v>
      </c>
    </row>
    <row r="16" spans="1:5" ht="26.45" customHeight="1" thickBot="1" x14ac:dyDescent="0.25">
      <c r="A16" s="262">
        <v>14</v>
      </c>
      <c r="B16" s="263" t="s">
        <v>262</v>
      </c>
      <c r="C16" s="260" t="s">
        <v>378</v>
      </c>
      <c r="D16" s="262" t="s">
        <v>365</v>
      </c>
      <c r="E16" s="264" t="s">
        <v>379</v>
      </c>
    </row>
    <row r="17" spans="1:5" ht="39" customHeight="1" thickBot="1" x14ac:dyDescent="0.25">
      <c r="A17" s="259">
        <v>15</v>
      </c>
      <c r="B17" s="260" t="s">
        <v>262</v>
      </c>
      <c r="C17" s="260" t="s">
        <v>380</v>
      </c>
      <c r="D17" s="261" t="s">
        <v>365</v>
      </c>
      <c r="E17" s="261" t="s">
        <v>381</v>
      </c>
    </row>
    <row r="18" spans="1:5" ht="32.450000000000003" customHeight="1" thickBot="1" x14ac:dyDescent="0.25">
      <c r="A18" s="259">
        <v>16</v>
      </c>
      <c r="B18" s="260" t="s">
        <v>262</v>
      </c>
      <c r="C18" s="260" t="s">
        <v>382</v>
      </c>
      <c r="D18" s="261" t="s">
        <v>365</v>
      </c>
      <c r="E18" s="261" t="s">
        <v>383</v>
      </c>
    </row>
    <row r="19" spans="1:5" ht="26.45" customHeight="1" thickBot="1" x14ac:dyDescent="0.25">
      <c r="A19" s="259">
        <v>17</v>
      </c>
      <c r="B19" s="260" t="s">
        <v>262</v>
      </c>
      <c r="C19" s="260" t="s">
        <v>384</v>
      </c>
      <c r="D19" s="261" t="s">
        <v>365</v>
      </c>
      <c r="E19" s="261" t="s">
        <v>385</v>
      </c>
    </row>
    <row r="20" spans="1:5" ht="27.6" customHeight="1" thickBot="1" x14ac:dyDescent="0.25">
      <c r="A20" s="259">
        <v>18</v>
      </c>
      <c r="B20" s="260" t="s">
        <v>296</v>
      </c>
      <c r="C20" s="260" t="s">
        <v>387</v>
      </c>
      <c r="D20" s="261" t="s">
        <v>365</v>
      </c>
      <c r="E20" s="261" t="s">
        <v>386</v>
      </c>
    </row>
    <row r="21" spans="1:5" ht="42" customHeight="1" thickBot="1" x14ac:dyDescent="0.25">
      <c r="A21" s="259">
        <v>19</v>
      </c>
      <c r="B21" s="260" t="s">
        <v>296</v>
      </c>
      <c r="C21" s="260" t="s">
        <v>387</v>
      </c>
      <c r="D21" s="261" t="s">
        <v>365</v>
      </c>
      <c r="E21" s="261" t="s">
        <v>388</v>
      </c>
    </row>
    <row r="22" spans="1:5" ht="31.15" customHeight="1" thickBot="1" x14ac:dyDescent="0.25">
      <c r="A22" s="259">
        <v>20</v>
      </c>
      <c r="B22" s="260" t="s">
        <v>296</v>
      </c>
      <c r="C22" s="260" t="s">
        <v>387</v>
      </c>
      <c r="D22" s="261" t="s">
        <v>365</v>
      </c>
      <c r="E22" s="261" t="s">
        <v>389</v>
      </c>
    </row>
    <row r="23" spans="1:5" ht="45" customHeight="1" thickBot="1" x14ac:dyDescent="0.25">
      <c r="A23" s="259">
        <v>21</v>
      </c>
      <c r="B23" s="260" t="s">
        <v>262</v>
      </c>
      <c r="C23" s="260" t="s">
        <v>390</v>
      </c>
      <c r="D23" s="261" t="s">
        <v>365</v>
      </c>
      <c r="E23" s="261" t="s">
        <v>391</v>
      </c>
    </row>
    <row r="24" spans="1:5" ht="52.9" customHeight="1" thickBot="1" x14ac:dyDescent="0.25">
      <c r="A24" s="259">
        <v>22</v>
      </c>
      <c r="B24" s="260" t="s">
        <v>262</v>
      </c>
      <c r="C24" s="260" t="s">
        <v>390</v>
      </c>
      <c r="D24" s="261" t="s">
        <v>365</v>
      </c>
      <c r="E24" s="261" t="s">
        <v>392</v>
      </c>
    </row>
    <row r="25" spans="1:5" ht="25.15" customHeight="1" thickBot="1" x14ac:dyDescent="0.25">
      <c r="A25" s="259">
        <v>23</v>
      </c>
      <c r="B25" s="260" t="s">
        <v>262</v>
      </c>
      <c r="C25" s="260" t="s">
        <v>393</v>
      </c>
      <c r="D25" s="261" t="s">
        <v>365</v>
      </c>
      <c r="E25" s="261" t="s">
        <v>394</v>
      </c>
    </row>
    <row r="26" spans="1:5" ht="22.9" hidden="1" customHeight="1" x14ac:dyDescent="0.2">
      <c r="A26" s="259">
        <v>24</v>
      </c>
      <c r="B26" s="260" t="s">
        <v>257</v>
      </c>
      <c r="C26" s="260" t="s">
        <v>395</v>
      </c>
      <c r="D26" s="261" t="s">
        <v>396</v>
      </c>
      <c r="E26" s="261" t="s">
        <v>397</v>
      </c>
    </row>
    <row r="27" spans="1:5" ht="21" customHeight="1" thickBot="1" x14ac:dyDescent="0.25">
      <c r="A27" s="259">
        <v>25</v>
      </c>
      <c r="B27" s="260" t="s">
        <v>257</v>
      </c>
      <c r="C27" s="260" t="s">
        <v>398</v>
      </c>
      <c r="D27" s="261" t="s">
        <v>396</v>
      </c>
      <c r="E27" s="261" t="s">
        <v>397</v>
      </c>
    </row>
    <row r="28" spans="1:5" ht="21.6" customHeight="1" thickBot="1" x14ac:dyDescent="0.25">
      <c r="A28" s="259">
        <v>26</v>
      </c>
      <c r="B28" s="260" t="s">
        <v>257</v>
      </c>
      <c r="C28" s="260" t="s">
        <v>399</v>
      </c>
      <c r="D28" s="261" t="s">
        <v>396</v>
      </c>
      <c r="E28" s="261" t="s">
        <v>397</v>
      </c>
    </row>
    <row r="29" spans="1:5" ht="28.9" customHeight="1" thickBot="1" x14ac:dyDescent="0.25">
      <c r="A29" s="259">
        <v>27</v>
      </c>
      <c r="B29" s="260" t="s">
        <v>257</v>
      </c>
      <c r="C29" s="260" t="s">
        <v>400</v>
      </c>
      <c r="D29" s="261" t="s">
        <v>396</v>
      </c>
      <c r="E29" s="261" t="s">
        <v>401</v>
      </c>
    </row>
    <row r="30" spans="1:5" ht="35.450000000000003" customHeight="1" thickBot="1" x14ac:dyDescent="0.25">
      <c r="A30" s="259">
        <v>28</v>
      </c>
      <c r="B30" s="260" t="s">
        <v>257</v>
      </c>
      <c r="C30" s="260" t="s">
        <v>402</v>
      </c>
      <c r="D30" s="261" t="s">
        <v>396</v>
      </c>
      <c r="E30" s="261" t="s">
        <v>403</v>
      </c>
    </row>
    <row r="31" spans="1:5" ht="36.75" thickBot="1" x14ac:dyDescent="0.25">
      <c r="A31" s="259">
        <v>29</v>
      </c>
      <c r="B31" s="260" t="s">
        <v>255</v>
      </c>
      <c r="C31" s="260" t="s">
        <v>404</v>
      </c>
      <c r="D31" s="261" t="s">
        <v>396</v>
      </c>
      <c r="E31" s="261" t="s">
        <v>405</v>
      </c>
    </row>
    <row r="32" spans="1:5" ht="24.75" thickBot="1" x14ac:dyDescent="0.25">
      <c r="A32" s="259">
        <v>30</v>
      </c>
      <c r="B32" s="260" t="s">
        <v>353</v>
      </c>
      <c r="C32" s="260" t="s">
        <v>288</v>
      </c>
      <c r="D32" s="261" t="s">
        <v>396</v>
      </c>
      <c r="E32" s="261" t="s">
        <v>406</v>
      </c>
    </row>
    <row r="33" spans="1:5" ht="19.899999999999999" customHeight="1" thickBot="1" x14ac:dyDescent="0.25">
      <c r="A33" s="259">
        <v>31</v>
      </c>
      <c r="B33" s="260" t="s">
        <v>289</v>
      </c>
      <c r="C33" s="260" t="s">
        <v>290</v>
      </c>
      <c r="D33" s="261" t="s">
        <v>396</v>
      </c>
      <c r="E33" s="261" t="s">
        <v>407</v>
      </c>
    </row>
    <row r="34" spans="1:5" ht="25.9" customHeight="1" thickBot="1" x14ac:dyDescent="0.25">
      <c r="A34" s="259">
        <v>32</v>
      </c>
      <c r="B34" s="260" t="s">
        <v>257</v>
      </c>
      <c r="C34" s="260" t="s">
        <v>408</v>
      </c>
      <c r="D34" s="261" t="s">
        <v>409</v>
      </c>
      <c r="E34" s="261" t="s">
        <v>410</v>
      </c>
    </row>
    <row r="35" spans="1:5" ht="25.9" customHeight="1" thickBot="1" x14ac:dyDescent="0.25">
      <c r="A35" s="259">
        <v>33</v>
      </c>
      <c r="B35" s="260" t="s">
        <v>257</v>
      </c>
      <c r="C35" s="260" t="s">
        <v>411</v>
      </c>
      <c r="D35" s="261" t="s">
        <v>409</v>
      </c>
      <c r="E35" s="261" t="s">
        <v>412</v>
      </c>
    </row>
    <row r="36" spans="1:5" ht="27" customHeight="1" thickBot="1" x14ac:dyDescent="0.25">
      <c r="A36" s="259">
        <v>34</v>
      </c>
      <c r="B36" s="260" t="s">
        <v>282</v>
      </c>
      <c r="C36" s="260" t="s">
        <v>413</v>
      </c>
      <c r="D36" s="261" t="s">
        <v>409</v>
      </c>
      <c r="E36" s="261" t="s">
        <v>414</v>
      </c>
    </row>
    <row r="37" spans="1:5" ht="31.15" customHeight="1" thickBot="1" x14ac:dyDescent="0.25">
      <c r="A37" s="259">
        <v>35</v>
      </c>
      <c r="B37" s="260" t="s">
        <v>282</v>
      </c>
      <c r="C37" s="260" t="s">
        <v>415</v>
      </c>
      <c r="D37" s="261" t="s">
        <v>409</v>
      </c>
      <c r="E37" s="261" t="s">
        <v>416</v>
      </c>
    </row>
    <row r="38" spans="1:5" ht="38.450000000000003" customHeight="1" thickBot="1" x14ac:dyDescent="0.25">
      <c r="A38" s="259">
        <v>36</v>
      </c>
      <c r="B38" s="260" t="s">
        <v>282</v>
      </c>
      <c r="C38" s="260" t="s">
        <v>417</v>
      </c>
      <c r="D38" s="261" t="s">
        <v>409</v>
      </c>
      <c r="E38" s="261" t="s">
        <v>418</v>
      </c>
    </row>
    <row r="39" spans="1:5" ht="27.6" customHeight="1" thickBot="1" x14ac:dyDescent="0.25">
      <c r="A39" s="259">
        <v>37</v>
      </c>
      <c r="B39" s="260" t="s">
        <v>282</v>
      </c>
      <c r="C39" s="260" t="s">
        <v>284</v>
      </c>
      <c r="D39" s="261" t="s">
        <v>409</v>
      </c>
      <c r="E39" s="261" t="s">
        <v>419</v>
      </c>
    </row>
    <row r="40" spans="1:5" ht="24" customHeight="1" thickBot="1" x14ac:dyDescent="0.25">
      <c r="A40" s="259">
        <v>38</v>
      </c>
      <c r="B40" s="260" t="s">
        <v>282</v>
      </c>
      <c r="C40" s="260" t="s">
        <v>420</v>
      </c>
      <c r="D40" s="261" t="s">
        <v>409</v>
      </c>
      <c r="E40" s="261" t="s">
        <v>421</v>
      </c>
    </row>
    <row r="41" spans="1:5" ht="22.15" customHeight="1" thickBot="1" x14ac:dyDescent="0.25">
      <c r="A41" s="259">
        <v>39</v>
      </c>
      <c r="B41" s="260" t="s">
        <v>257</v>
      </c>
      <c r="C41" s="260" t="s">
        <v>422</v>
      </c>
      <c r="D41" s="261" t="s">
        <v>409</v>
      </c>
      <c r="E41" s="261" t="s">
        <v>423</v>
      </c>
    </row>
    <row r="42" spans="1:5" ht="16.899999999999999" customHeight="1" thickBot="1" x14ac:dyDescent="0.25">
      <c r="A42" s="259">
        <v>40</v>
      </c>
      <c r="B42" s="260" t="s">
        <v>296</v>
      </c>
      <c r="C42" s="260" t="s">
        <v>387</v>
      </c>
      <c r="D42" s="261" t="s">
        <v>409</v>
      </c>
      <c r="E42" s="261" t="s">
        <v>424</v>
      </c>
    </row>
    <row r="43" spans="1:5" ht="21.6" customHeight="1" thickBot="1" x14ac:dyDescent="0.25">
      <c r="A43" s="259">
        <v>41</v>
      </c>
      <c r="B43" s="260" t="s">
        <v>257</v>
      </c>
      <c r="C43" s="260" t="s">
        <v>425</v>
      </c>
      <c r="D43" s="261" t="s">
        <v>426</v>
      </c>
      <c r="E43" s="261" t="s">
        <v>427</v>
      </c>
    </row>
    <row r="44" spans="1:5" ht="24.6" customHeight="1" thickBot="1" x14ac:dyDescent="0.25">
      <c r="A44" s="259">
        <v>42</v>
      </c>
      <c r="B44" s="260" t="s">
        <v>257</v>
      </c>
      <c r="C44" s="260" t="s">
        <v>280</v>
      </c>
      <c r="D44" s="261" t="s">
        <v>426</v>
      </c>
      <c r="E44" s="261" t="s">
        <v>428</v>
      </c>
    </row>
    <row r="47" spans="1:5" ht="27.6" customHeight="1" x14ac:dyDescent="0.2">
      <c r="B47" s="469" t="s">
        <v>578</v>
      </c>
      <c r="C47" s="469"/>
      <c r="D47" s="469"/>
      <c r="E47" s="469"/>
    </row>
  </sheetData>
  <sheetProtection algorithmName="SHA-512" hashValue="FxD0Q8duGi/JjUsizURf2Lie5vIceuAGPRaWUXpxCCSOjr3NXi+lYs8jr8CXvHAFX/dEhnJc23MzCxr6Ez2CaQ==" saltValue="nETmEaPaYv6Ft2vnxsVQ1Q==" spinCount="100000" sheet="1" objects="1" scenarios="1"/>
  <mergeCells count="2">
    <mergeCell ref="A1:E1"/>
    <mergeCell ref="B47:E47"/>
  </mergeCells>
  <printOptions horizontalCentered="1"/>
  <pageMargins left="0.45" right="0.45" top="0.5" bottom="0.5" header="0.3" footer="0.0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T740"/>
  <sheetViews>
    <sheetView showGridLines="0" zoomScale="80" zoomScaleNormal="80" workbookViewId="0">
      <pane xSplit="1" ySplit="4" topLeftCell="B117" activePane="bottomRight" state="frozen"/>
      <selection pane="topRight" activeCell="B1" sqref="B1"/>
      <selection pane="bottomLeft" activeCell="A6" sqref="A6"/>
      <selection pane="bottomRight" activeCell="B128" sqref="B128:B129"/>
    </sheetView>
  </sheetViews>
  <sheetFormatPr defaultColWidth="9.28515625" defaultRowHeight="12" x14ac:dyDescent="0.2"/>
  <cols>
    <col min="1" max="1" width="5.42578125" style="85" customWidth="1"/>
    <col min="2" max="2" width="29.7109375" style="86" customWidth="1"/>
    <col min="3" max="3" width="13" style="87" customWidth="1"/>
    <col min="4" max="4" width="14.140625" style="87" customWidth="1"/>
    <col min="5" max="5" width="13.28515625" style="87" customWidth="1"/>
    <col min="6" max="6" width="17.42578125" style="87" customWidth="1"/>
    <col min="7" max="7" width="12.85546875" style="87" customWidth="1"/>
    <col min="8" max="8" width="13.5703125" style="87" customWidth="1"/>
    <col min="9" max="9" width="13.85546875" style="87" customWidth="1"/>
    <col min="10" max="10" width="12" style="116" customWidth="1"/>
    <col min="11" max="11" width="13.85546875" style="116" customWidth="1"/>
    <col min="12" max="12" width="10.85546875" style="272" customWidth="1"/>
    <col min="13" max="13" width="20.42578125" style="272" customWidth="1"/>
    <col min="14" max="14" width="15.28515625" style="88" customWidth="1"/>
    <col min="15" max="15" width="17.28515625" style="88" bestFit="1" customWidth="1"/>
    <col min="16" max="16" width="15.85546875" style="88" customWidth="1"/>
    <col min="17" max="17" width="16.7109375" style="88" customWidth="1"/>
    <col min="18" max="18" width="16.140625" style="88" customWidth="1"/>
    <col min="19" max="19" width="11.28515625" style="44" customWidth="1"/>
    <col min="20" max="20" width="11" style="44" bestFit="1" customWidth="1"/>
    <col min="21" max="16384" width="9.28515625" style="44"/>
  </cols>
  <sheetData>
    <row r="1" spans="1:19" ht="13.9" customHeight="1" x14ac:dyDescent="0.2">
      <c r="A1" s="471" t="s">
        <v>161</v>
      </c>
      <c r="B1" s="471"/>
      <c r="C1" s="471"/>
      <c r="D1" s="471"/>
      <c r="E1" s="471"/>
      <c r="F1" s="471"/>
      <c r="G1" s="471"/>
      <c r="H1" s="471"/>
      <c r="I1" s="471"/>
      <c r="J1" s="471"/>
      <c r="K1" s="471"/>
      <c r="N1" s="470" t="s">
        <v>168</v>
      </c>
      <c r="O1" s="471"/>
      <c r="P1" s="471"/>
      <c r="Q1" s="471"/>
      <c r="R1" s="471"/>
      <c r="S1" s="471"/>
    </row>
    <row r="2" spans="1:19" x14ac:dyDescent="0.2">
      <c r="A2" s="45"/>
      <c r="B2" s="46"/>
      <c r="C2" s="47"/>
      <c r="D2" s="47"/>
      <c r="E2" s="47"/>
      <c r="F2" s="47"/>
      <c r="G2" s="47"/>
      <c r="H2" s="47"/>
      <c r="I2" s="47"/>
      <c r="J2" s="97"/>
      <c r="K2" s="98"/>
      <c r="L2" s="273"/>
      <c r="M2" s="273"/>
      <c r="N2" s="470"/>
      <c r="O2" s="471"/>
      <c r="P2" s="471"/>
      <c r="Q2" s="471"/>
      <c r="R2" s="471"/>
      <c r="S2" s="471"/>
    </row>
    <row r="3" spans="1:19" x14ac:dyDescent="0.2">
      <c r="A3" s="475" t="s">
        <v>1</v>
      </c>
      <c r="B3" s="479" t="s">
        <v>2</v>
      </c>
      <c r="C3" s="472" t="s">
        <v>3</v>
      </c>
      <c r="D3" s="472"/>
      <c r="E3" s="472" t="s">
        <v>30</v>
      </c>
      <c r="F3" s="472" t="s">
        <v>4</v>
      </c>
      <c r="G3" s="472"/>
      <c r="H3" s="472" t="s">
        <v>31</v>
      </c>
      <c r="I3" s="472" t="s">
        <v>0</v>
      </c>
      <c r="J3" s="97"/>
      <c r="K3" s="97"/>
      <c r="L3" s="273"/>
      <c r="M3" s="273"/>
      <c r="N3" s="49"/>
      <c r="O3" s="43"/>
      <c r="P3" s="43"/>
      <c r="Q3" s="43"/>
      <c r="R3" s="43"/>
      <c r="S3" s="41"/>
    </row>
    <row r="4" spans="1:19" ht="80.45" customHeight="1" x14ac:dyDescent="0.2">
      <c r="A4" s="475"/>
      <c r="B4" s="479"/>
      <c r="C4" s="48" t="s">
        <v>39</v>
      </c>
      <c r="D4" s="48" t="s">
        <v>162</v>
      </c>
      <c r="E4" s="472"/>
      <c r="F4" s="48" t="s">
        <v>40</v>
      </c>
      <c r="G4" s="48" t="s">
        <v>41</v>
      </c>
      <c r="H4" s="472"/>
      <c r="I4" s="472"/>
      <c r="J4" s="99" t="s">
        <v>52</v>
      </c>
      <c r="K4" s="99" t="s">
        <v>53</v>
      </c>
      <c r="L4" s="274"/>
      <c r="M4" s="274"/>
      <c r="N4" s="48" t="s">
        <v>86</v>
      </c>
      <c r="O4" s="48" t="s">
        <v>87</v>
      </c>
      <c r="P4" s="48" t="s">
        <v>88</v>
      </c>
      <c r="Q4" s="48" t="s">
        <v>89</v>
      </c>
      <c r="R4" s="48" t="s">
        <v>169</v>
      </c>
      <c r="S4" s="48"/>
    </row>
    <row r="5" spans="1:19" x14ac:dyDescent="0.2">
      <c r="A5" s="50" t="s">
        <v>22</v>
      </c>
      <c r="B5" s="473" t="s">
        <v>293</v>
      </c>
      <c r="C5" s="474"/>
      <c r="D5" s="474"/>
      <c r="E5" s="474"/>
      <c r="F5" s="474"/>
      <c r="G5" s="474"/>
      <c r="H5" s="474"/>
      <c r="I5" s="474"/>
      <c r="J5" s="100"/>
      <c r="K5" s="100"/>
      <c r="L5" s="275"/>
      <c r="M5" s="275"/>
      <c r="N5" s="51"/>
      <c r="O5" s="51"/>
      <c r="P5" s="51"/>
      <c r="Q5" s="51"/>
      <c r="R5" s="52"/>
      <c r="S5" s="19"/>
    </row>
    <row r="6" spans="1:19" ht="48.6" customHeight="1" x14ac:dyDescent="0.2">
      <c r="A6" s="50" t="s">
        <v>47</v>
      </c>
      <c r="B6" s="61" t="s">
        <v>495</v>
      </c>
      <c r="C6" s="345"/>
      <c r="D6" s="345"/>
      <c r="E6" s="403">
        <f>C6+D6</f>
        <v>0</v>
      </c>
      <c r="F6" s="345"/>
      <c r="G6" s="345"/>
      <c r="H6" s="403">
        <f>F6+G6</f>
        <v>0</v>
      </c>
      <c r="I6" s="403">
        <f>E6+H6</f>
        <v>0</v>
      </c>
      <c r="J6" s="404" t="s">
        <v>255</v>
      </c>
      <c r="K6" s="94" t="s">
        <v>256</v>
      </c>
      <c r="L6" s="445" t="str">
        <f>IF(E6&gt;SUM(C117*Instructiuni!F10),"!!! Atentie prag obtinere teren","")</f>
        <v/>
      </c>
      <c r="M6" s="275"/>
      <c r="N6" s="38"/>
      <c r="O6" s="38"/>
      <c r="P6" s="38"/>
      <c r="Q6" s="38"/>
      <c r="R6" s="52">
        <f>SUM(N6:Q6)</f>
        <v>0</v>
      </c>
      <c r="S6" s="19" t="str">
        <f>IF(R6=I6,"OK","ERROR")</f>
        <v>OK</v>
      </c>
    </row>
    <row r="7" spans="1:19" ht="24.6" customHeight="1" x14ac:dyDescent="0.2">
      <c r="A7" s="50" t="s">
        <v>163</v>
      </c>
      <c r="B7" s="3" t="s">
        <v>5</v>
      </c>
      <c r="C7" s="345"/>
      <c r="D7" s="345"/>
      <c r="E7" s="403">
        <f>C7+D7</f>
        <v>0</v>
      </c>
      <c r="F7" s="345"/>
      <c r="G7" s="345"/>
      <c r="H7" s="403">
        <f t="shared" ref="H7:H9" si="0">F7+G7</f>
        <v>0</v>
      </c>
      <c r="I7" s="403">
        <f t="shared" ref="I7:I9" si="1">E7+H7</f>
        <v>0</v>
      </c>
      <c r="J7" s="405" t="s">
        <v>257</v>
      </c>
      <c r="K7" s="95" t="s">
        <v>258</v>
      </c>
      <c r="L7" s="275"/>
      <c r="M7" s="275"/>
      <c r="N7" s="38"/>
      <c r="O7" s="38"/>
      <c r="P7" s="38"/>
      <c r="Q7" s="38"/>
      <c r="R7" s="52">
        <f t="shared" ref="R7:R9" si="2">SUM(N7:Q7)</f>
        <v>0</v>
      </c>
      <c r="S7" s="19" t="str">
        <f t="shared" ref="S7:S15" si="3">IF(R7=I7,"OK","ERROR")</f>
        <v>OK</v>
      </c>
    </row>
    <row r="8" spans="1:19" ht="46.9" customHeight="1" x14ac:dyDescent="0.2">
      <c r="A8" s="50" t="s">
        <v>166</v>
      </c>
      <c r="B8" s="3" t="s">
        <v>43</v>
      </c>
      <c r="C8" s="345"/>
      <c r="D8" s="345"/>
      <c r="E8" s="403">
        <f>C8+D8</f>
        <v>0</v>
      </c>
      <c r="F8" s="345"/>
      <c r="G8" s="345"/>
      <c r="H8" s="403">
        <f t="shared" si="0"/>
        <v>0</v>
      </c>
      <c r="I8" s="403">
        <f t="shared" si="1"/>
        <v>0</v>
      </c>
      <c r="J8" s="405" t="s">
        <v>257</v>
      </c>
      <c r="K8" s="95" t="s">
        <v>259</v>
      </c>
      <c r="L8" s="275"/>
      <c r="M8" s="275"/>
      <c r="N8" s="38"/>
      <c r="O8" s="38"/>
      <c r="P8" s="38"/>
      <c r="Q8" s="38"/>
      <c r="R8" s="52">
        <f t="shared" si="2"/>
        <v>0</v>
      </c>
      <c r="S8" s="19" t="str">
        <f t="shared" si="3"/>
        <v>OK</v>
      </c>
    </row>
    <row r="9" spans="1:19" ht="36" customHeight="1" x14ac:dyDescent="0.2">
      <c r="A9" s="50" t="s">
        <v>49</v>
      </c>
      <c r="B9" s="54" t="s">
        <v>167</v>
      </c>
      <c r="C9" s="345"/>
      <c r="D9" s="345"/>
      <c r="E9" s="403">
        <f>C9+D9</f>
        <v>0</v>
      </c>
      <c r="F9" s="345"/>
      <c r="G9" s="345"/>
      <c r="H9" s="403">
        <f t="shared" si="0"/>
        <v>0</v>
      </c>
      <c r="I9" s="403">
        <f t="shared" si="1"/>
        <v>0</v>
      </c>
      <c r="J9" s="405" t="s">
        <v>257</v>
      </c>
      <c r="K9" s="95" t="s">
        <v>260</v>
      </c>
      <c r="L9" s="275"/>
      <c r="M9" s="275"/>
      <c r="N9" s="38"/>
      <c r="O9" s="38"/>
      <c r="P9" s="38"/>
      <c r="Q9" s="38"/>
      <c r="R9" s="52">
        <f t="shared" si="2"/>
        <v>0</v>
      </c>
      <c r="S9" s="19" t="str">
        <f t="shared" si="3"/>
        <v>OK</v>
      </c>
    </row>
    <row r="10" spans="1:19" s="59" customFormat="1" x14ac:dyDescent="0.2">
      <c r="A10" s="55"/>
      <c r="B10" s="56" t="s">
        <v>6</v>
      </c>
      <c r="C10" s="406">
        <f>SUM(C6:C9)</f>
        <v>0</v>
      </c>
      <c r="D10" s="406">
        <f t="shared" ref="D10:I10" si="4">SUM(D6:D9)</f>
        <v>0</v>
      </c>
      <c r="E10" s="406">
        <f t="shared" si="4"/>
        <v>0</v>
      </c>
      <c r="F10" s="406">
        <f t="shared" si="4"/>
        <v>0</v>
      </c>
      <c r="G10" s="406">
        <f t="shared" si="4"/>
        <v>0</v>
      </c>
      <c r="H10" s="406">
        <f t="shared" si="4"/>
        <v>0</v>
      </c>
      <c r="I10" s="406">
        <f t="shared" si="4"/>
        <v>0</v>
      </c>
      <c r="J10" s="407"/>
      <c r="K10" s="101"/>
      <c r="L10" s="276"/>
      <c r="M10" s="276"/>
      <c r="N10" s="57">
        <f t="shared" ref="N10" si="5">SUM(N6:N9)</f>
        <v>0</v>
      </c>
      <c r="O10" s="57">
        <f t="shared" ref="O10" si="6">SUM(O6:O9)</f>
        <v>0</v>
      </c>
      <c r="P10" s="57">
        <f t="shared" ref="P10" si="7">SUM(P6:P9)</f>
        <v>0</v>
      </c>
      <c r="Q10" s="57">
        <f t="shared" ref="Q10" si="8">SUM(Q6:Q9)</f>
        <v>0</v>
      </c>
      <c r="R10" s="57">
        <f t="shared" ref="R10" si="9">SUM(R6:R9)</f>
        <v>0</v>
      </c>
      <c r="S10" s="58" t="str">
        <f t="shared" si="3"/>
        <v>OK</v>
      </c>
    </row>
    <row r="11" spans="1:19" x14ac:dyDescent="0.2">
      <c r="A11" s="50" t="s">
        <v>23</v>
      </c>
      <c r="B11" s="473" t="s">
        <v>294</v>
      </c>
      <c r="C11" s="474"/>
      <c r="D11" s="474"/>
      <c r="E11" s="474"/>
      <c r="F11" s="474"/>
      <c r="G11" s="474"/>
      <c r="H11" s="474"/>
      <c r="I11" s="474"/>
      <c r="J11" s="100"/>
      <c r="K11" s="100"/>
      <c r="L11" s="275"/>
      <c r="M11" s="275"/>
      <c r="N11" s="43"/>
      <c r="O11" s="43"/>
      <c r="P11" s="43"/>
      <c r="Q11" s="43"/>
      <c r="R11" s="52"/>
      <c r="S11" s="19"/>
    </row>
    <row r="12" spans="1:19" s="66" customFormat="1" ht="39.6" customHeight="1" x14ac:dyDescent="0.2">
      <c r="A12" s="367" t="s">
        <v>7</v>
      </c>
      <c r="B12" s="61" t="s">
        <v>294</v>
      </c>
      <c r="C12" s="408">
        <f>SUM(C13:C14)</f>
        <v>0</v>
      </c>
      <c r="D12" s="408">
        <f t="shared" ref="D12:I12" si="10">SUM(D13:D14)</f>
        <v>0</v>
      </c>
      <c r="E12" s="408">
        <f t="shared" si="10"/>
        <v>0</v>
      </c>
      <c r="F12" s="408">
        <f t="shared" si="10"/>
        <v>0</v>
      </c>
      <c r="G12" s="408">
        <f t="shared" si="10"/>
        <v>0</v>
      </c>
      <c r="H12" s="408">
        <f t="shared" si="10"/>
        <v>0</v>
      </c>
      <c r="I12" s="408">
        <f t="shared" si="10"/>
        <v>0</v>
      </c>
      <c r="J12" s="94"/>
      <c r="K12" s="94"/>
      <c r="L12" s="275"/>
      <c r="M12" s="275"/>
      <c r="N12" s="51">
        <f>SUM(N13:N14)</f>
        <v>0</v>
      </c>
      <c r="O12" s="51">
        <f t="shared" ref="O12:Q12" si="11">SUM(O13:O14)</f>
        <v>0</v>
      </c>
      <c r="P12" s="51">
        <f t="shared" si="11"/>
        <v>0</v>
      </c>
      <c r="Q12" s="51">
        <f t="shared" si="11"/>
        <v>0</v>
      </c>
      <c r="R12" s="52">
        <f>SUM(N12:Q12)</f>
        <v>0</v>
      </c>
      <c r="S12" s="19" t="str">
        <f t="shared" si="3"/>
        <v>OK</v>
      </c>
    </row>
    <row r="13" spans="1:19" ht="39.6" customHeight="1" x14ac:dyDescent="0.2">
      <c r="A13" s="60"/>
      <c r="B13" s="61" t="s">
        <v>294</v>
      </c>
      <c r="C13" s="409"/>
      <c r="D13" s="409"/>
      <c r="E13" s="403">
        <f>C13+D13</f>
        <v>0</v>
      </c>
      <c r="F13" s="409"/>
      <c r="G13" s="409"/>
      <c r="H13" s="403">
        <f t="shared" ref="H13:H14" si="12">F13+G13</f>
        <v>0</v>
      </c>
      <c r="I13" s="403">
        <f t="shared" ref="I13:I14" si="13">E13+H13</f>
        <v>0</v>
      </c>
      <c r="J13" s="95" t="s">
        <v>257</v>
      </c>
      <c r="K13" s="95" t="s">
        <v>261</v>
      </c>
      <c r="L13" s="275"/>
      <c r="M13" s="275"/>
      <c r="N13" s="38"/>
      <c r="O13" s="38"/>
      <c r="P13" s="38"/>
      <c r="Q13" s="38"/>
      <c r="R13" s="52">
        <f t="shared" ref="R13" si="14">SUM(N13:Q13)</f>
        <v>0</v>
      </c>
      <c r="S13" s="19" t="str">
        <f t="shared" si="3"/>
        <v>OK</v>
      </c>
    </row>
    <row r="14" spans="1:19" s="70" customFormat="1" ht="84" x14ac:dyDescent="0.2">
      <c r="A14" s="50"/>
      <c r="B14" s="372" t="s">
        <v>557</v>
      </c>
      <c r="C14" s="409"/>
      <c r="D14" s="409"/>
      <c r="E14" s="403">
        <f>C14+D14</f>
        <v>0</v>
      </c>
      <c r="F14" s="409"/>
      <c r="G14" s="409"/>
      <c r="H14" s="403">
        <f t="shared" si="12"/>
        <v>0</v>
      </c>
      <c r="I14" s="403">
        <f t="shared" si="13"/>
        <v>0</v>
      </c>
      <c r="J14" s="103" t="s">
        <v>257</v>
      </c>
      <c r="K14" s="103" t="s">
        <v>432</v>
      </c>
      <c r="L14" s="277"/>
      <c r="M14" s="277"/>
      <c r="N14" s="370"/>
      <c r="O14" s="370"/>
      <c r="P14" s="370"/>
      <c r="Q14" s="370"/>
      <c r="R14" s="52">
        <f>SUM(N14:Q14)</f>
        <v>0</v>
      </c>
      <c r="S14" s="19" t="str">
        <f t="shared" si="3"/>
        <v>OK</v>
      </c>
    </row>
    <row r="15" spans="1:19" s="59" customFormat="1" x14ac:dyDescent="0.2">
      <c r="A15" s="55"/>
      <c r="B15" s="56" t="s">
        <v>8</v>
      </c>
      <c r="C15" s="406">
        <f>SUM(C12:C12)</f>
        <v>0</v>
      </c>
      <c r="D15" s="406">
        <f t="shared" ref="D15:I15" si="15">SUM(D12:D12)</f>
        <v>0</v>
      </c>
      <c r="E15" s="406">
        <f t="shared" si="15"/>
        <v>0</v>
      </c>
      <c r="F15" s="406">
        <f t="shared" si="15"/>
        <v>0</v>
      </c>
      <c r="G15" s="406">
        <f t="shared" si="15"/>
        <v>0</v>
      </c>
      <c r="H15" s="406">
        <f t="shared" si="15"/>
        <v>0</v>
      </c>
      <c r="I15" s="406">
        <f t="shared" si="15"/>
        <v>0</v>
      </c>
      <c r="J15" s="102"/>
      <c r="K15" s="102"/>
      <c r="L15" s="277"/>
      <c r="M15" s="277"/>
      <c r="N15" s="57">
        <f>SUM(N12:N12)</f>
        <v>0</v>
      </c>
      <c r="O15" s="57">
        <f>SUM(O12:O12)</f>
        <v>0</v>
      </c>
      <c r="P15" s="57">
        <f>SUM(P12:P12)</f>
        <v>0</v>
      </c>
      <c r="Q15" s="57">
        <f>SUM(Q12:Q12)</f>
        <v>0</v>
      </c>
      <c r="R15" s="57">
        <f>SUM(R12:R12)</f>
        <v>0</v>
      </c>
      <c r="S15" s="58" t="str">
        <f t="shared" si="3"/>
        <v>OK</v>
      </c>
    </row>
    <row r="16" spans="1:19" ht="49.15" customHeight="1" x14ac:dyDescent="0.2">
      <c r="A16" s="50" t="s">
        <v>24</v>
      </c>
      <c r="B16" s="476" t="s">
        <v>496</v>
      </c>
      <c r="C16" s="477"/>
      <c r="D16" s="477"/>
      <c r="E16" s="477"/>
      <c r="F16" s="477"/>
      <c r="G16" s="477"/>
      <c r="H16" s="477"/>
      <c r="I16" s="477"/>
      <c r="J16" s="477"/>
      <c r="K16" s="478"/>
      <c r="L16" s="445" t="str">
        <f>IF(E17+E21+E24+E25+E26+E47&gt;SUM(E77*Instructiuni!F11),"!!! Atentie prag cap 3","")</f>
        <v/>
      </c>
      <c r="M16" s="275"/>
      <c r="N16" s="40"/>
      <c r="O16" s="40"/>
      <c r="P16" s="40"/>
      <c r="Q16" s="40"/>
      <c r="R16" s="52"/>
      <c r="S16" s="19"/>
    </row>
    <row r="17" spans="1:19" s="70" customFormat="1" x14ac:dyDescent="0.2">
      <c r="A17" s="323" t="s">
        <v>170</v>
      </c>
      <c r="B17" s="324" t="s">
        <v>172</v>
      </c>
      <c r="C17" s="410">
        <f>SUM(C18:C20)</f>
        <v>0</v>
      </c>
      <c r="D17" s="410">
        <f t="shared" ref="D17:G17" si="16">SUM(D18:D20)</f>
        <v>0</v>
      </c>
      <c r="E17" s="410">
        <f>SUM(E18:E20)</f>
        <v>0</v>
      </c>
      <c r="F17" s="410">
        <f t="shared" si="16"/>
        <v>0</v>
      </c>
      <c r="G17" s="410">
        <f t="shared" si="16"/>
        <v>0</v>
      </c>
      <c r="H17" s="403">
        <f t="shared" ref="H17:H57" si="17">F17+G17</f>
        <v>0</v>
      </c>
      <c r="I17" s="403">
        <f t="shared" ref="I17:I57" si="18">E17+H17</f>
        <v>0</v>
      </c>
      <c r="J17" s="380"/>
      <c r="K17" s="380"/>
      <c r="L17" s="277"/>
      <c r="M17" s="277"/>
      <c r="N17" s="69">
        <f t="shared" ref="N17" si="19">SUM(N18:N20)</f>
        <v>0</v>
      </c>
      <c r="O17" s="69">
        <f t="shared" ref="O17" si="20">SUM(O18:O20)</f>
        <v>0</v>
      </c>
      <c r="P17" s="69">
        <f t="shared" ref="P17" si="21">SUM(P18:P20)</f>
        <v>0</v>
      </c>
      <c r="Q17" s="69">
        <f t="shared" ref="Q17" si="22">SUM(Q18:Q20)</f>
        <v>0</v>
      </c>
      <c r="R17" s="52">
        <f t="shared" ref="R17:R75" si="23">SUM(N17:Q17)</f>
        <v>0</v>
      </c>
      <c r="S17" s="19" t="str">
        <f t="shared" ref="S17:S75" si="24">IF(R17=I17,"OK","ERROR")</f>
        <v>OK</v>
      </c>
    </row>
    <row r="18" spans="1:19" x14ac:dyDescent="0.2">
      <c r="A18" s="63" t="s">
        <v>57</v>
      </c>
      <c r="B18" s="3" t="s">
        <v>171</v>
      </c>
      <c r="C18" s="409"/>
      <c r="D18" s="409"/>
      <c r="E18" s="403">
        <f t="shared" ref="E18:E20" si="25">C18+D18</f>
        <v>0</v>
      </c>
      <c r="F18" s="409"/>
      <c r="G18" s="409"/>
      <c r="H18" s="403">
        <f t="shared" si="17"/>
        <v>0</v>
      </c>
      <c r="I18" s="403">
        <f t="shared" si="18"/>
        <v>0</v>
      </c>
      <c r="J18" s="95" t="s">
        <v>262</v>
      </c>
      <c r="K18" s="95" t="s">
        <v>263</v>
      </c>
      <c r="L18" s="275"/>
      <c r="M18" s="275"/>
      <c r="N18" s="89"/>
      <c r="O18" s="89"/>
      <c r="P18" s="89"/>
      <c r="Q18" s="89"/>
      <c r="R18" s="52">
        <f t="shared" si="23"/>
        <v>0</v>
      </c>
      <c r="S18" s="19" t="str">
        <f t="shared" si="24"/>
        <v>OK</v>
      </c>
    </row>
    <row r="19" spans="1:19" ht="27" x14ac:dyDescent="0.2">
      <c r="A19" s="63" t="s">
        <v>173</v>
      </c>
      <c r="B19" s="3" t="s">
        <v>54</v>
      </c>
      <c r="C19" s="409"/>
      <c r="D19" s="409"/>
      <c r="E19" s="403">
        <f t="shared" si="25"/>
        <v>0</v>
      </c>
      <c r="F19" s="409"/>
      <c r="G19" s="409"/>
      <c r="H19" s="403">
        <f t="shared" si="17"/>
        <v>0</v>
      </c>
      <c r="I19" s="403">
        <f t="shared" si="18"/>
        <v>0</v>
      </c>
      <c r="J19" s="95" t="s">
        <v>262</v>
      </c>
      <c r="K19" s="95" t="s">
        <v>264</v>
      </c>
      <c r="L19" s="275"/>
      <c r="M19" s="275"/>
      <c r="N19" s="89"/>
      <c r="O19" s="89"/>
      <c r="P19" s="89"/>
      <c r="Q19" s="89"/>
      <c r="R19" s="52">
        <f t="shared" si="23"/>
        <v>0</v>
      </c>
      <c r="S19" s="19" t="str">
        <f t="shared" si="24"/>
        <v>OK</v>
      </c>
    </row>
    <row r="20" spans="1:19" ht="18" x14ac:dyDescent="0.2">
      <c r="A20" s="63" t="s">
        <v>174</v>
      </c>
      <c r="B20" s="3" t="s">
        <v>45</v>
      </c>
      <c r="C20" s="409"/>
      <c r="D20" s="409"/>
      <c r="E20" s="403">
        <f t="shared" si="25"/>
        <v>0</v>
      </c>
      <c r="F20" s="409"/>
      <c r="G20" s="409"/>
      <c r="H20" s="403">
        <f t="shared" si="17"/>
        <v>0</v>
      </c>
      <c r="I20" s="403">
        <f t="shared" si="18"/>
        <v>0</v>
      </c>
      <c r="J20" s="95" t="s">
        <v>262</v>
      </c>
      <c r="K20" s="95" t="s">
        <v>265</v>
      </c>
      <c r="L20" s="275"/>
      <c r="M20" s="275"/>
      <c r="N20" s="89"/>
      <c r="O20" s="89"/>
      <c r="P20" s="89"/>
      <c r="Q20" s="89"/>
      <c r="R20" s="52">
        <f t="shared" si="23"/>
        <v>0</v>
      </c>
      <c r="S20" s="19" t="str">
        <f t="shared" si="24"/>
        <v>OK</v>
      </c>
    </row>
    <row r="21" spans="1:19" s="384" customFormat="1" ht="38.450000000000003" customHeight="1" x14ac:dyDescent="0.2">
      <c r="A21" s="381" t="s">
        <v>164</v>
      </c>
      <c r="B21" s="324" t="s">
        <v>175</v>
      </c>
      <c r="C21" s="411">
        <f>SUM(C22:C23)</f>
        <v>0</v>
      </c>
      <c r="D21" s="411">
        <f t="shared" ref="D21:G21" si="26">SUM(D22:D23)</f>
        <v>0</v>
      </c>
      <c r="E21" s="411">
        <f t="shared" si="26"/>
        <v>0</v>
      </c>
      <c r="F21" s="411">
        <f t="shared" si="26"/>
        <v>0</v>
      </c>
      <c r="G21" s="411">
        <f t="shared" si="26"/>
        <v>0</v>
      </c>
      <c r="H21" s="403">
        <f t="shared" si="17"/>
        <v>0</v>
      </c>
      <c r="I21" s="403">
        <f t="shared" si="18"/>
        <v>0</v>
      </c>
      <c r="J21" s="383"/>
      <c r="K21" s="383"/>
      <c r="L21" s="277"/>
      <c r="M21" s="277"/>
      <c r="N21" s="382">
        <f>SUM(N22:N23)</f>
        <v>0</v>
      </c>
      <c r="O21" s="382">
        <f t="shared" ref="O21:Q21" si="27">SUM(O22:O23)</f>
        <v>0</v>
      </c>
      <c r="P21" s="382">
        <f t="shared" si="27"/>
        <v>0</v>
      </c>
      <c r="Q21" s="382">
        <f t="shared" si="27"/>
        <v>0</v>
      </c>
      <c r="R21" s="52">
        <f t="shared" si="23"/>
        <v>0</v>
      </c>
      <c r="S21" s="19" t="str">
        <f t="shared" si="24"/>
        <v>OK</v>
      </c>
    </row>
    <row r="22" spans="1:19" ht="54.6" customHeight="1" x14ac:dyDescent="0.2">
      <c r="A22" s="63"/>
      <c r="B22" s="3" t="s">
        <v>175</v>
      </c>
      <c r="C22" s="409"/>
      <c r="D22" s="409"/>
      <c r="E22" s="403">
        <f>C22+D22</f>
        <v>0</v>
      </c>
      <c r="F22" s="409"/>
      <c r="G22" s="409"/>
      <c r="H22" s="403">
        <f t="shared" si="17"/>
        <v>0</v>
      </c>
      <c r="I22" s="403">
        <f t="shared" si="18"/>
        <v>0</v>
      </c>
      <c r="J22" s="95" t="s">
        <v>262</v>
      </c>
      <c r="K22" s="95" t="s">
        <v>266</v>
      </c>
      <c r="L22" s="275"/>
      <c r="M22" s="275"/>
      <c r="N22" s="89"/>
      <c r="O22" s="89"/>
      <c r="P22" s="89"/>
      <c r="Q22" s="89"/>
      <c r="R22" s="52">
        <f t="shared" si="23"/>
        <v>0</v>
      </c>
      <c r="S22" s="19" t="str">
        <f t="shared" si="24"/>
        <v>OK</v>
      </c>
    </row>
    <row r="23" spans="1:19" ht="84" x14ac:dyDescent="0.2">
      <c r="A23" s="63"/>
      <c r="B23" s="3" t="s">
        <v>558</v>
      </c>
      <c r="C23" s="409"/>
      <c r="D23" s="409"/>
      <c r="E23" s="403">
        <f>C23+D23</f>
        <v>0</v>
      </c>
      <c r="F23" s="409"/>
      <c r="G23" s="409"/>
      <c r="H23" s="403">
        <f t="shared" si="17"/>
        <v>0</v>
      </c>
      <c r="I23" s="403">
        <f t="shared" si="18"/>
        <v>0</v>
      </c>
      <c r="J23" s="95" t="s">
        <v>262</v>
      </c>
      <c r="K23" s="95" t="s">
        <v>556</v>
      </c>
      <c r="L23" s="275"/>
      <c r="M23" s="275"/>
      <c r="N23" s="89"/>
      <c r="O23" s="89"/>
      <c r="P23" s="89"/>
      <c r="Q23" s="89"/>
      <c r="R23" s="52">
        <f t="shared" si="23"/>
        <v>0</v>
      </c>
      <c r="S23" s="19" t="str">
        <f t="shared" si="24"/>
        <v>OK</v>
      </c>
    </row>
    <row r="24" spans="1:19" s="385" customFormat="1" ht="32.450000000000003" customHeight="1" x14ac:dyDescent="0.2">
      <c r="A24" s="323" t="s">
        <v>58</v>
      </c>
      <c r="B24" s="319" t="s">
        <v>176</v>
      </c>
      <c r="C24" s="412"/>
      <c r="D24" s="412"/>
      <c r="E24" s="410">
        <f>C24+D24</f>
        <v>0</v>
      </c>
      <c r="F24" s="412"/>
      <c r="G24" s="412"/>
      <c r="H24" s="403">
        <f t="shared" si="17"/>
        <v>0</v>
      </c>
      <c r="I24" s="403">
        <f t="shared" si="18"/>
        <v>0</v>
      </c>
      <c r="J24" s="374" t="s">
        <v>262</v>
      </c>
      <c r="K24" s="374" t="s">
        <v>267</v>
      </c>
      <c r="L24" s="277"/>
      <c r="M24" s="277"/>
      <c r="N24" s="134"/>
      <c r="O24" s="134"/>
      <c r="P24" s="134"/>
      <c r="Q24" s="134"/>
      <c r="R24" s="52">
        <f t="shared" si="23"/>
        <v>0</v>
      </c>
      <c r="S24" s="19" t="str">
        <f t="shared" si="24"/>
        <v>OK</v>
      </c>
    </row>
    <row r="25" spans="1:19" s="385" customFormat="1" ht="45" x14ac:dyDescent="0.2">
      <c r="A25" s="323" t="s">
        <v>59</v>
      </c>
      <c r="B25" s="319" t="s">
        <v>295</v>
      </c>
      <c r="C25" s="412"/>
      <c r="D25" s="412"/>
      <c r="E25" s="410">
        <f>C25+D25</f>
        <v>0</v>
      </c>
      <c r="F25" s="412"/>
      <c r="G25" s="412"/>
      <c r="H25" s="403">
        <f t="shared" si="17"/>
        <v>0</v>
      </c>
      <c r="I25" s="403">
        <f t="shared" si="18"/>
        <v>0</v>
      </c>
      <c r="J25" s="374" t="s">
        <v>262</v>
      </c>
      <c r="K25" s="374" t="s">
        <v>268</v>
      </c>
      <c r="L25" s="277"/>
      <c r="M25" s="277"/>
      <c r="N25" s="134"/>
      <c r="O25" s="134"/>
      <c r="P25" s="134"/>
      <c r="Q25" s="134"/>
      <c r="R25" s="52">
        <f t="shared" si="23"/>
        <v>0</v>
      </c>
      <c r="S25" s="19" t="str">
        <f t="shared" si="24"/>
        <v>OK</v>
      </c>
    </row>
    <row r="26" spans="1:19" s="70" customFormat="1" x14ac:dyDescent="0.2">
      <c r="A26" s="323" t="s">
        <v>60</v>
      </c>
      <c r="B26" s="319" t="s">
        <v>177</v>
      </c>
      <c r="C26" s="410">
        <f>C27+C28+C29+C32+C33+C36</f>
        <v>0</v>
      </c>
      <c r="D26" s="410">
        <f t="shared" ref="D26:G26" si="28">D27+D28+D29+D32+D33+D36</f>
        <v>0</v>
      </c>
      <c r="E26" s="410">
        <f t="shared" si="28"/>
        <v>0</v>
      </c>
      <c r="F26" s="410">
        <f t="shared" si="28"/>
        <v>0</v>
      </c>
      <c r="G26" s="410">
        <f t="shared" si="28"/>
        <v>0</v>
      </c>
      <c r="H26" s="403">
        <f t="shared" si="17"/>
        <v>0</v>
      </c>
      <c r="I26" s="403">
        <f t="shared" si="18"/>
        <v>0</v>
      </c>
      <c r="J26" s="371"/>
      <c r="K26" s="371"/>
      <c r="L26" s="277"/>
      <c r="M26" s="277"/>
      <c r="N26" s="69">
        <f>N27+N28+N29+N32+N33+N36</f>
        <v>0</v>
      </c>
      <c r="O26" s="69">
        <f t="shared" ref="O26" si="29">O27+O28+O29+O32+O33+O36</f>
        <v>0</v>
      </c>
      <c r="P26" s="69">
        <f t="shared" ref="P26" si="30">P27+P28+P29+P32+P33+P36</f>
        <v>0</v>
      </c>
      <c r="Q26" s="69">
        <f t="shared" ref="Q26" si="31">Q27+Q28+Q29+Q32+Q33+Q36</f>
        <v>0</v>
      </c>
      <c r="R26" s="52">
        <f t="shared" si="23"/>
        <v>0</v>
      </c>
      <c r="S26" s="19" t="str">
        <f t="shared" si="24"/>
        <v>OK</v>
      </c>
    </row>
    <row r="27" spans="1:19" s="133" customFormat="1" x14ac:dyDescent="0.2">
      <c r="A27" s="63" t="s">
        <v>128</v>
      </c>
      <c r="B27" s="3" t="s">
        <v>178</v>
      </c>
      <c r="C27" s="409"/>
      <c r="D27" s="409"/>
      <c r="E27" s="403">
        <f t="shared" ref="E27:E39" si="32">C27+D27</f>
        <v>0</v>
      </c>
      <c r="F27" s="409"/>
      <c r="G27" s="409"/>
      <c r="H27" s="403">
        <f t="shared" si="17"/>
        <v>0</v>
      </c>
      <c r="I27" s="403">
        <f t="shared" si="18"/>
        <v>0</v>
      </c>
      <c r="J27" s="103" t="s">
        <v>262</v>
      </c>
      <c r="K27" s="103" t="s">
        <v>269</v>
      </c>
      <c r="L27" s="275"/>
      <c r="M27" s="275"/>
      <c r="N27" s="24">
        <v>0</v>
      </c>
      <c r="O27" s="24">
        <v>0</v>
      </c>
      <c r="P27" s="24">
        <v>0</v>
      </c>
      <c r="Q27" s="24">
        <v>0</v>
      </c>
      <c r="R27" s="52">
        <f t="shared" si="23"/>
        <v>0</v>
      </c>
      <c r="S27" s="19" t="str">
        <f t="shared" si="24"/>
        <v>OK</v>
      </c>
    </row>
    <row r="28" spans="1:19" s="133" customFormat="1" ht="18" x14ac:dyDescent="0.2">
      <c r="A28" s="63" t="s">
        <v>129</v>
      </c>
      <c r="B28" s="3" t="s">
        <v>179</v>
      </c>
      <c r="C28" s="409"/>
      <c r="D28" s="409"/>
      <c r="E28" s="403">
        <f t="shared" si="32"/>
        <v>0</v>
      </c>
      <c r="F28" s="409"/>
      <c r="G28" s="409"/>
      <c r="H28" s="403">
        <f t="shared" si="17"/>
        <v>0</v>
      </c>
      <c r="I28" s="403">
        <f t="shared" si="18"/>
        <v>0</v>
      </c>
      <c r="J28" s="103" t="s">
        <v>262</v>
      </c>
      <c r="K28" s="103" t="s">
        <v>270</v>
      </c>
      <c r="L28" s="275"/>
      <c r="M28" s="275"/>
      <c r="N28" s="24">
        <v>0</v>
      </c>
      <c r="O28" s="134">
        <v>0</v>
      </c>
      <c r="P28" s="134">
        <v>0</v>
      </c>
      <c r="Q28" s="134">
        <v>0</v>
      </c>
      <c r="R28" s="52">
        <f t="shared" si="23"/>
        <v>0</v>
      </c>
      <c r="S28" s="19" t="str">
        <f t="shared" si="24"/>
        <v>OK</v>
      </c>
    </row>
    <row r="29" spans="1:19" s="140" customFormat="1" ht="48" x14ac:dyDescent="0.2">
      <c r="A29" s="358" t="s">
        <v>130</v>
      </c>
      <c r="B29" s="61" t="s">
        <v>180</v>
      </c>
      <c r="C29" s="408">
        <f>SUM(C30:C31)</f>
        <v>0</v>
      </c>
      <c r="D29" s="408">
        <f t="shared" ref="D29:G29" si="33">SUM(D30:D31)</f>
        <v>0</v>
      </c>
      <c r="E29" s="408">
        <f t="shared" si="33"/>
        <v>0</v>
      </c>
      <c r="F29" s="408">
        <f t="shared" si="33"/>
        <v>0</v>
      </c>
      <c r="G29" s="408">
        <f t="shared" si="33"/>
        <v>0</v>
      </c>
      <c r="H29" s="403">
        <f t="shared" si="17"/>
        <v>0</v>
      </c>
      <c r="I29" s="403">
        <f t="shared" si="18"/>
        <v>0</v>
      </c>
      <c r="J29" s="139"/>
      <c r="K29" s="139"/>
      <c r="L29" s="275"/>
      <c r="M29" s="275"/>
      <c r="N29" s="51">
        <f t="shared" ref="N29" si="34">SUM(N30:N31)</f>
        <v>0</v>
      </c>
      <c r="O29" s="51">
        <f t="shared" ref="O29" si="35">SUM(O30:O31)</f>
        <v>0</v>
      </c>
      <c r="P29" s="51">
        <f t="shared" ref="P29" si="36">SUM(P30:P31)</f>
        <v>0</v>
      </c>
      <c r="Q29" s="51">
        <f t="shared" ref="Q29" si="37">SUM(Q30:Q31)</f>
        <v>0</v>
      </c>
      <c r="R29" s="52">
        <f t="shared" si="23"/>
        <v>0</v>
      </c>
      <c r="S29" s="19" t="str">
        <f t="shared" si="24"/>
        <v>OK</v>
      </c>
    </row>
    <row r="30" spans="1:19" s="133" customFormat="1" ht="48" x14ac:dyDescent="0.2">
      <c r="A30" s="63"/>
      <c r="B30" s="3" t="s">
        <v>180</v>
      </c>
      <c r="C30" s="409"/>
      <c r="D30" s="409"/>
      <c r="E30" s="403">
        <f t="shared" ref="E30:E31" si="38">C30+D30</f>
        <v>0</v>
      </c>
      <c r="F30" s="409"/>
      <c r="G30" s="409"/>
      <c r="H30" s="403">
        <f t="shared" si="17"/>
        <v>0</v>
      </c>
      <c r="I30" s="403">
        <f t="shared" si="18"/>
        <v>0</v>
      </c>
      <c r="J30" s="103" t="s">
        <v>262</v>
      </c>
      <c r="K30" s="103" t="s">
        <v>271</v>
      </c>
      <c r="L30" s="275"/>
      <c r="M30" s="275"/>
      <c r="N30" s="24"/>
      <c r="O30" s="134"/>
      <c r="P30" s="134"/>
      <c r="Q30" s="134"/>
      <c r="R30" s="52">
        <f t="shared" si="23"/>
        <v>0</v>
      </c>
      <c r="S30" s="19" t="str">
        <f t="shared" si="24"/>
        <v>OK</v>
      </c>
    </row>
    <row r="31" spans="1:19" s="133" customFormat="1" ht="96" x14ac:dyDescent="0.2">
      <c r="A31" s="63"/>
      <c r="B31" s="3" t="s">
        <v>559</v>
      </c>
      <c r="C31" s="409"/>
      <c r="D31" s="409"/>
      <c r="E31" s="403">
        <f t="shared" si="38"/>
        <v>0</v>
      </c>
      <c r="F31" s="409"/>
      <c r="G31" s="409"/>
      <c r="H31" s="403">
        <f t="shared" si="17"/>
        <v>0</v>
      </c>
      <c r="I31" s="403">
        <f t="shared" si="18"/>
        <v>0</v>
      </c>
      <c r="J31" s="103" t="s">
        <v>262</v>
      </c>
      <c r="K31" s="103" t="s">
        <v>556</v>
      </c>
      <c r="L31" s="275"/>
      <c r="M31" s="275"/>
      <c r="N31" s="24"/>
      <c r="O31" s="134"/>
      <c r="P31" s="134"/>
      <c r="Q31" s="134"/>
      <c r="R31" s="52">
        <f t="shared" si="23"/>
        <v>0</v>
      </c>
      <c r="S31" s="19" t="str">
        <f t="shared" si="24"/>
        <v>OK</v>
      </c>
    </row>
    <row r="32" spans="1:19" s="133" customFormat="1" ht="48" customHeight="1" x14ac:dyDescent="0.2">
      <c r="A32" s="63" t="s">
        <v>131</v>
      </c>
      <c r="B32" s="3" t="s">
        <v>181</v>
      </c>
      <c r="C32" s="409"/>
      <c r="D32" s="409"/>
      <c r="E32" s="403">
        <f t="shared" si="32"/>
        <v>0</v>
      </c>
      <c r="F32" s="409"/>
      <c r="G32" s="409"/>
      <c r="H32" s="403">
        <f t="shared" si="17"/>
        <v>0</v>
      </c>
      <c r="I32" s="403">
        <f t="shared" si="18"/>
        <v>0</v>
      </c>
      <c r="J32" s="103" t="s">
        <v>262</v>
      </c>
      <c r="K32" s="103" t="s">
        <v>272</v>
      </c>
      <c r="L32" s="275"/>
      <c r="M32" s="275"/>
      <c r="N32" s="24"/>
      <c r="O32" s="134"/>
      <c r="P32" s="134"/>
      <c r="Q32" s="134"/>
      <c r="R32" s="52">
        <f t="shared" si="23"/>
        <v>0</v>
      </c>
      <c r="S32" s="19" t="str">
        <f t="shared" si="24"/>
        <v>OK</v>
      </c>
    </row>
    <row r="33" spans="1:19" s="140" customFormat="1" ht="41.45" customHeight="1" x14ac:dyDescent="0.2">
      <c r="A33" s="358" t="s">
        <v>132</v>
      </c>
      <c r="B33" s="61" t="s">
        <v>182</v>
      </c>
      <c r="C33" s="413">
        <f>SUM(C34:C35)</f>
        <v>0</v>
      </c>
      <c r="D33" s="413">
        <f t="shared" ref="D33:G33" si="39">SUM(D34:D35)</f>
        <v>0</v>
      </c>
      <c r="E33" s="413">
        <f t="shared" si="39"/>
        <v>0</v>
      </c>
      <c r="F33" s="413">
        <f t="shared" si="39"/>
        <v>0</v>
      </c>
      <c r="G33" s="413">
        <f t="shared" si="39"/>
        <v>0</v>
      </c>
      <c r="H33" s="403">
        <f t="shared" si="17"/>
        <v>0</v>
      </c>
      <c r="I33" s="403">
        <f t="shared" si="18"/>
        <v>0</v>
      </c>
      <c r="J33" s="139"/>
      <c r="K33" s="139"/>
      <c r="L33" s="275"/>
      <c r="M33" s="275"/>
      <c r="N33" s="359">
        <f>SUM(N34:N35)</f>
        <v>0</v>
      </c>
      <c r="O33" s="359">
        <f t="shared" ref="O33:Q33" si="40">SUM(O34:O35)</f>
        <v>0</v>
      </c>
      <c r="P33" s="359">
        <f t="shared" si="40"/>
        <v>0</v>
      </c>
      <c r="Q33" s="359">
        <f t="shared" si="40"/>
        <v>0</v>
      </c>
      <c r="R33" s="52">
        <f t="shared" si="23"/>
        <v>0</v>
      </c>
      <c r="S33" s="19" t="str">
        <f t="shared" si="24"/>
        <v>OK</v>
      </c>
    </row>
    <row r="34" spans="1:19" s="133" customFormat="1" ht="36" x14ac:dyDescent="0.2">
      <c r="A34" s="63"/>
      <c r="B34" s="3" t="s">
        <v>182</v>
      </c>
      <c r="C34" s="409"/>
      <c r="D34" s="409"/>
      <c r="E34" s="403">
        <f t="shared" ref="E34:E35" si="41">C34+D34</f>
        <v>0</v>
      </c>
      <c r="F34" s="409"/>
      <c r="G34" s="409"/>
      <c r="H34" s="403">
        <f t="shared" si="17"/>
        <v>0</v>
      </c>
      <c r="I34" s="403">
        <f t="shared" si="18"/>
        <v>0</v>
      </c>
      <c r="J34" s="103" t="s">
        <v>262</v>
      </c>
      <c r="K34" s="103" t="s">
        <v>273</v>
      </c>
      <c r="L34" s="275"/>
      <c r="M34" s="275"/>
      <c r="N34" s="24"/>
      <c r="O34" s="134"/>
      <c r="P34" s="134"/>
      <c r="Q34" s="134"/>
      <c r="R34" s="52">
        <f t="shared" si="23"/>
        <v>0</v>
      </c>
      <c r="S34" s="19" t="str">
        <f t="shared" si="24"/>
        <v>OK</v>
      </c>
    </row>
    <row r="35" spans="1:19" s="133" customFormat="1" ht="84" x14ac:dyDescent="0.2">
      <c r="A35" s="63"/>
      <c r="B35" s="3" t="s">
        <v>560</v>
      </c>
      <c r="C35" s="409"/>
      <c r="D35" s="409"/>
      <c r="E35" s="403">
        <f t="shared" si="41"/>
        <v>0</v>
      </c>
      <c r="F35" s="409"/>
      <c r="G35" s="409"/>
      <c r="H35" s="403">
        <f t="shared" si="17"/>
        <v>0</v>
      </c>
      <c r="I35" s="403">
        <f t="shared" si="18"/>
        <v>0</v>
      </c>
      <c r="J35" s="103" t="s">
        <v>262</v>
      </c>
      <c r="K35" s="103" t="s">
        <v>556</v>
      </c>
      <c r="L35" s="275"/>
      <c r="M35" s="275"/>
      <c r="N35" s="24"/>
      <c r="O35" s="134"/>
      <c r="P35" s="134"/>
      <c r="Q35" s="134"/>
      <c r="R35" s="52">
        <f t="shared" si="23"/>
        <v>0</v>
      </c>
      <c r="S35" s="19" t="str">
        <f t="shared" si="24"/>
        <v>OK</v>
      </c>
    </row>
    <row r="36" spans="1:19" s="140" customFormat="1" ht="30.6" customHeight="1" x14ac:dyDescent="0.2">
      <c r="A36" s="358" t="s">
        <v>156</v>
      </c>
      <c r="B36" s="61" t="s">
        <v>183</v>
      </c>
      <c r="C36" s="413">
        <f>SUM(C37:C38)</f>
        <v>0</v>
      </c>
      <c r="D36" s="413">
        <f t="shared" ref="D36:G36" si="42">SUM(D37:D38)</f>
        <v>0</v>
      </c>
      <c r="E36" s="413">
        <f t="shared" si="42"/>
        <v>0</v>
      </c>
      <c r="F36" s="413">
        <f t="shared" si="42"/>
        <v>0</v>
      </c>
      <c r="G36" s="413">
        <f t="shared" si="42"/>
        <v>0</v>
      </c>
      <c r="H36" s="403">
        <f t="shared" si="17"/>
        <v>0</v>
      </c>
      <c r="I36" s="403">
        <f t="shared" si="18"/>
        <v>0</v>
      </c>
      <c r="J36" s="139"/>
      <c r="K36" s="139"/>
      <c r="L36" s="275"/>
      <c r="M36" s="275"/>
      <c r="N36" s="359">
        <f t="shared" ref="N36" si="43">SUM(N37:N38)</f>
        <v>0</v>
      </c>
      <c r="O36" s="359">
        <f t="shared" ref="O36" si="44">SUM(O37:O38)</f>
        <v>0</v>
      </c>
      <c r="P36" s="359">
        <f t="shared" ref="P36" si="45">SUM(P37:P38)</f>
        <v>0</v>
      </c>
      <c r="Q36" s="359">
        <f t="shared" ref="Q36" si="46">SUM(Q37:Q38)</f>
        <v>0</v>
      </c>
      <c r="R36" s="52">
        <f t="shared" si="23"/>
        <v>0</v>
      </c>
      <c r="S36" s="19" t="str">
        <f t="shared" si="24"/>
        <v>OK</v>
      </c>
    </row>
    <row r="37" spans="1:19" s="133" customFormat="1" ht="30.6" customHeight="1" x14ac:dyDescent="0.2">
      <c r="A37" s="63"/>
      <c r="B37" s="3" t="s">
        <v>183</v>
      </c>
      <c r="C37" s="409"/>
      <c r="D37" s="409"/>
      <c r="E37" s="403">
        <f t="shared" ref="E37:E38" si="47">C37+D37</f>
        <v>0</v>
      </c>
      <c r="F37" s="409"/>
      <c r="G37" s="409"/>
      <c r="H37" s="403">
        <f t="shared" si="17"/>
        <v>0</v>
      </c>
      <c r="I37" s="403">
        <f t="shared" si="18"/>
        <v>0</v>
      </c>
      <c r="J37" s="103" t="s">
        <v>262</v>
      </c>
      <c r="K37" s="103" t="s">
        <v>274</v>
      </c>
      <c r="L37" s="275"/>
      <c r="M37" s="275"/>
      <c r="N37" s="24"/>
      <c r="O37" s="134"/>
      <c r="P37" s="134"/>
      <c r="Q37" s="134"/>
      <c r="R37" s="52">
        <f t="shared" si="23"/>
        <v>0</v>
      </c>
      <c r="S37" s="19" t="str">
        <f t="shared" si="24"/>
        <v>OK</v>
      </c>
    </row>
    <row r="38" spans="1:19" s="133" customFormat="1" ht="72" x14ac:dyDescent="0.2">
      <c r="A38" s="63"/>
      <c r="B38" s="3" t="s">
        <v>561</v>
      </c>
      <c r="C38" s="409"/>
      <c r="D38" s="409"/>
      <c r="E38" s="403">
        <f t="shared" si="47"/>
        <v>0</v>
      </c>
      <c r="F38" s="409"/>
      <c r="G38" s="409"/>
      <c r="H38" s="403">
        <f t="shared" si="17"/>
        <v>0</v>
      </c>
      <c r="I38" s="403">
        <f t="shared" si="18"/>
        <v>0</v>
      </c>
      <c r="J38" s="103" t="s">
        <v>262</v>
      </c>
      <c r="K38" s="103" t="s">
        <v>556</v>
      </c>
      <c r="L38" s="275"/>
      <c r="M38" s="275"/>
      <c r="N38" s="24"/>
      <c r="O38" s="134"/>
      <c r="P38" s="134"/>
      <c r="Q38" s="134"/>
      <c r="R38" s="52">
        <f t="shared" si="23"/>
        <v>0</v>
      </c>
      <c r="S38" s="19" t="str">
        <f t="shared" si="24"/>
        <v>OK</v>
      </c>
    </row>
    <row r="39" spans="1:19" s="133" customFormat="1" ht="36" x14ac:dyDescent="0.2">
      <c r="A39" s="63" t="s">
        <v>133</v>
      </c>
      <c r="B39" s="3" t="s">
        <v>184</v>
      </c>
      <c r="C39" s="409"/>
      <c r="D39" s="409"/>
      <c r="E39" s="403">
        <f t="shared" si="32"/>
        <v>0</v>
      </c>
      <c r="F39" s="409"/>
      <c r="G39" s="409"/>
      <c r="H39" s="403">
        <f t="shared" si="17"/>
        <v>0</v>
      </c>
      <c r="I39" s="403">
        <f t="shared" si="18"/>
        <v>0</v>
      </c>
      <c r="J39" s="103" t="str">
        <f>'Matrice Corelare Buget cu Deviz'!B20</f>
        <v>CHELTUIELI SUB FORMA DE RATE FORFETARE</v>
      </c>
      <c r="K39" s="103" t="str">
        <f>'Matrice Corelare Buget cu Deviz'!C20</f>
        <v>Cheltuieli indirecte conform art. 54 lit.a RDC 1060/2021</v>
      </c>
      <c r="L39" s="275"/>
      <c r="M39" s="275"/>
      <c r="N39" s="24"/>
      <c r="O39" s="134"/>
      <c r="P39" s="134"/>
      <c r="Q39" s="134"/>
      <c r="R39" s="52">
        <f t="shared" si="23"/>
        <v>0</v>
      </c>
      <c r="S39" s="19" t="str">
        <f t="shared" si="24"/>
        <v>OK</v>
      </c>
    </row>
    <row r="40" spans="1:19" s="133" customFormat="1" ht="16.899999999999999" customHeight="1" x14ac:dyDescent="0.2">
      <c r="A40" s="63" t="s">
        <v>134</v>
      </c>
      <c r="B40" s="3" t="s">
        <v>44</v>
      </c>
      <c r="C40" s="403">
        <f>C41+C46</f>
        <v>0</v>
      </c>
      <c r="D40" s="403">
        <f t="shared" ref="D40:G40" si="48">D41+D46</f>
        <v>0</v>
      </c>
      <c r="E40" s="403">
        <f t="shared" si="48"/>
        <v>0</v>
      </c>
      <c r="F40" s="403">
        <f t="shared" si="48"/>
        <v>0</v>
      </c>
      <c r="G40" s="403">
        <f t="shared" si="48"/>
        <v>0</v>
      </c>
      <c r="H40" s="403">
        <f t="shared" si="17"/>
        <v>0</v>
      </c>
      <c r="I40" s="403">
        <f t="shared" si="18"/>
        <v>0</v>
      </c>
      <c r="J40" s="103"/>
      <c r="K40" s="103"/>
      <c r="L40" s="275"/>
      <c r="M40" s="275"/>
      <c r="N40" s="53">
        <f t="shared" ref="N40" si="49">N41+N46</f>
        <v>0</v>
      </c>
      <c r="O40" s="53">
        <f t="shared" ref="O40" si="50">O41+O46</f>
        <v>0</v>
      </c>
      <c r="P40" s="53">
        <f t="shared" ref="P40" si="51">P41+P46</f>
        <v>0</v>
      </c>
      <c r="Q40" s="53">
        <f t="shared" ref="Q40" si="52">Q41+Q46</f>
        <v>0</v>
      </c>
      <c r="R40" s="52">
        <f t="shared" si="23"/>
        <v>0</v>
      </c>
      <c r="S40" s="19" t="str">
        <f t="shared" si="24"/>
        <v>OK</v>
      </c>
    </row>
    <row r="41" spans="1:19" s="133" customFormat="1" ht="28.9" customHeight="1" x14ac:dyDescent="0.2">
      <c r="A41" s="63" t="s">
        <v>185</v>
      </c>
      <c r="B41" s="3" t="s">
        <v>186</v>
      </c>
      <c r="C41" s="408">
        <f>C42+C43+C44+C45</f>
        <v>0</v>
      </c>
      <c r="D41" s="408">
        <f t="shared" ref="D41:I41" si="53">D42+D43+D44+D45</f>
        <v>0</v>
      </c>
      <c r="E41" s="408">
        <f t="shared" si="53"/>
        <v>0</v>
      </c>
      <c r="F41" s="408">
        <f t="shared" si="53"/>
        <v>0</v>
      </c>
      <c r="G41" s="408">
        <f t="shared" si="53"/>
        <v>0</v>
      </c>
      <c r="H41" s="408">
        <f t="shared" si="53"/>
        <v>0</v>
      </c>
      <c r="I41" s="408">
        <f t="shared" si="53"/>
        <v>0</v>
      </c>
      <c r="J41" s="103"/>
      <c r="K41" s="103"/>
      <c r="L41" s="275"/>
      <c r="M41" s="275"/>
      <c r="N41" s="51">
        <f>N42+N43+N44+N45</f>
        <v>0</v>
      </c>
      <c r="O41" s="51">
        <f t="shared" ref="O41:Q41" si="54">O42+O43+O44+O45</f>
        <v>0</v>
      </c>
      <c r="P41" s="51">
        <f t="shared" si="54"/>
        <v>0</v>
      </c>
      <c r="Q41" s="51">
        <f t="shared" si="54"/>
        <v>0</v>
      </c>
      <c r="R41" s="52">
        <f t="shared" si="23"/>
        <v>0</v>
      </c>
      <c r="S41" s="19" t="str">
        <f t="shared" si="24"/>
        <v>OK</v>
      </c>
    </row>
    <row r="42" spans="1:19" s="133" customFormat="1" ht="36" x14ac:dyDescent="0.2">
      <c r="A42" s="63" t="s">
        <v>188</v>
      </c>
      <c r="B42" s="3" t="s">
        <v>187</v>
      </c>
      <c r="C42" s="409"/>
      <c r="D42" s="409"/>
      <c r="E42" s="403">
        <f>C42+D42</f>
        <v>0</v>
      </c>
      <c r="F42" s="409"/>
      <c r="G42" s="409"/>
      <c r="H42" s="403">
        <f t="shared" si="17"/>
        <v>0</v>
      </c>
      <c r="I42" s="403">
        <f t="shared" si="18"/>
        <v>0</v>
      </c>
      <c r="J42" s="103" t="str">
        <f>'Matrice Corelare Buget cu Deviz'!B21</f>
        <v>CHELTUIELI SUB FORMA DE RATE FORFETARE</v>
      </c>
      <c r="K42" s="103" t="str">
        <f>'Matrice Corelare Buget cu Deviz'!C21</f>
        <v>Cheltuieli indirecte conform art. 54 lit.a RDC 1060/2021</v>
      </c>
      <c r="L42" s="275"/>
      <c r="M42" s="275"/>
      <c r="N42" s="134"/>
      <c r="O42" s="134"/>
      <c r="P42" s="134"/>
      <c r="Q42" s="134"/>
      <c r="R42" s="52">
        <f t="shared" si="23"/>
        <v>0</v>
      </c>
      <c r="S42" s="19" t="str">
        <f t="shared" si="24"/>
        <v>OK</v>
      </c>
    </row>
    <row r="43" spans="1:19" s="133" customFormat="1" ht="36" x14ac:dyDescent="0.2">
      <c r="A43" s="63" t="s">
        <v>190</v>
      </c>
      <c r="B43" s="3" t="s">
        <v>189</v>
      </c>
      <c r="C43" s="409"/>
      <c r="D43" s="409"/>
      <c r="E43" s="403">
        <f>C43+D43</f>
        <v>0</v>
      </c>
      <c r="F43" s="409"/>
      <c r="G43" s="409"/>
      <c r="H43" s="403">
        <f t="shared" si="17"/>
        <v>0</v>
      </c>
      <c r="I43" s="403">
        <f t="shared" si="18"/>
        <v>0</v>
      </c>
      <c r="J43" s="103" t="str">
        <f>J42</f>
        <v>CHELTUIELI SUB FORMA DE RATE FORFETARE</v>
      </c>
      <c r="K43" s="103" t="str">
        <f>K42</f>
        <v>Cheltuieli indirecte conform art. 54 lit.a RDC 1060/2021</v>
      </c>
      <c r="L43" s="275"/>
      <c r="M43" s="275"/>
      <c r="N43" s="134"/>
      <c r="O43" s="134"/>
      <c r="P43" s="134"/>
      <c r="Q43" s="134"/>
      <c r="R43" s="52">
        <f t="shared" si="23"/>
        <v>0</v>
      </c>
      <c r="S43" s="19" t="str">
        <f t="shared" si="24"/>
        <v>OK</v>
      </c>
    </row>
    <row r="44" spans="1:19" s="133" customFormat="1" ht="62.45" customHeight="1" x14ac:dyDescent="0.2">
      <c r="A44" s="63" t="s">
        <v>216</v>
      </c>
      <c r="B44" s="3" t="s">
        <v>500</v>
      </c>
      <c r="C44" s="409"/>
      <c r="D44" s="409"/>
      <c r="E44" s="403">
        <f>C44+D44</f>
        <v>0</v>
      </c>
      <c r="F44" s="409"/>
      <c r="G44" s="409"/>
      <c r="H44" s="403">
        <f t="shared" si="17"/>
        <v>0</v>
      </c>
      <c r="I44" s="403">
        <f t="shared" si="18"/>
        <v>0</v>
      </c>
      <c r="J44" s="103" t="s">
        <v>296</v>
      </c>
      <c r="K44" s="103" t="s">
        <v>297</v>
      </c>
      <c r="L44" s="275"/>
      <c r="M44" s="275"/>
      <c r="N44" s="134"/>
      <c r="O44" s="134"/>
      <c r="P44" s="134"/>
      <c r="Q44" s="134"/>
      <c r="R44" s="52">
        <f t="shared" si="23"/>
        <v>0</v>
      </c>
      <c r="S44" s="19" t="str">
        <f t="shared" si="24"/>
        <v>OK</v>
      </c>
    </row>
    <row r="45" spans="1:19" s="133" customFormat="1" ht="40.15" customHeight="1" x14ac:dyDescent="0.2">
      <c r="A45" s="63" t="s">
        <v>541</v>
      </c>
      <c r="B45" s="3" t="str">
        <f>'Buget Obiective'!B36</f>
        <v>Cheltuieli de consultanță și expertiză în elaborarea P.M.U.D</v>
      </c>
      <c r="C45" s="409"/>
      <c r="D45" s="409"/>
      <c r="E45" s="403">
        <f>C45+D45</f>
        <v>0</v>
      </c>
      <c r="F45" s="409"/>
      <c r="G45" s="409"/>
      <c r="H45" s="403">
        <f t="shared" si="17"/>
        <v>0</v>
      </c>
      <c r="I45" s="403">
        <f t="shared" si="18"/>
        <v>0</v>
      </c>
      <c r="J45" s="103" t="str">
        <f>'Buget Categorii Cheltuieli'!A38</f>
        <v>SERVICII</v>
      </c>
      <c r="K45" s="103" t="str">
        <f>'Buget Categorii Cheltuieli'!B38</f>
        <v xml:space="preserve">Cheltuieli pentru consultanță și expertiză pentru elaborare P.M.U.D </v>
      </c>
      <c r="L45" s="275"/>
      <c r="M45" s="275"/>
      <c r="N45" s="134"/>
      <c r="O45" s="134"/>
      <c r="P45" s="134"/>
      <c r="Q45" s="134"/>
      <c r="R45" s="52">
        <f t="shared" si="23"/>
        <v>0</v>
      </c>
      <c r="S45" s="19" t="str">
        <f t="shared" si="24"/>
        <v>OK</v>
      </c>
    </row>
    <row r="46" spans="1:19" s="133" customFormat="1" ht="36" x14ac:dyDescent="0.2">
      <c r="A46" s="63" t="s">
        <v>135</v>
      </c>
      <c r="B46" s="3" t="s">
        <v>191</v>
      </c>
      <c r="C46" s="409"/>
      <c r="D46" s="409"/>
      <c r="E46" s="403">
        <f>C46+D46</f>
        <v>0</v>
      </c>
      <c r="F46" s="409"/>
      <c r="G46" s="409"/>
      <c r="H46" s="403">
        <f t="shared" si="17"/>
        <v>0</v>
      </c>
      <c r="I46" s="403">
        <f t="shared" si="18"/>
        <v>0</v>
      </c>
      <c r="J46" s="103" t="str">
        <f>'Matrice Corelare Buget cu Deviz'!B22</f>
        <v>CHELTUIELI SUB FORMA DE RATE FORFETARE</v>
      </c>
      <c r="K46" s="103" t="str">
        <f>'Matrice Corelare Buget cu Deviz'!C22</f>
        <v>Cheltuieli indirecte conform art. 54 lit.a RDC 1060/2021</v>
      </c>
      <c r="L46" s="275"/>
      <c r="M46" s="275"/>
      <c r="N46" s="134"/>
      <c r="O46" s="134"/>
      <c r="P46" s="134"/>
      <c r="Q46" s="134"/>
      <c r="R46" s="52">
        <f t="shared" si="23"/>
        <v>0</v>
      </c>
      <c r="S46" s="19" t="str">
        <f t="shared" si="24"/>
        <v>OK</v>
      </c>
    </row>
    <row r="47" spans="1:19" s="70" customFormat="1" x14ac:dyDescent="0.2">
      <c r="A47" s="318" t="s">
        <v>192</v>
      </c>
      <c r="B47" s="319" t="s">
        <v>193</v>
      </c>
      <c r="C47" s="414">
        <f>C48+C55</f>
        <v>0</v>
      </c>
      <c r="D47" s="414">
        <f>D48+D55</f>
        <v>0</v>
      </c>
      <c r="E47" s="414">
        <f>E48+E55</f>
        <v>0</v>
      </c>
      <c r="F47" s="414">
        <f>F48+F55</f>
        <v>0</v>
      </c>
      <c r="G47" s="414">
        <f>G48+G55</f>
        <v>0</v>
      </c>
      <c r="H47" s="403">
        <f t="shared" si="17"/>
        <v>0</v>
      </c>
      <c r="I47" s="403">
        <f t="shared" si="18"/>
        <v>0</v>
      </c>
      <c r="J47" s="386"/>
      <c r="K47" s="386"/>
      <c r="L47" s="387"/>
      <c r="M47" s="387"/>
      <c r="N47" s="388">
        <f>N48+N55</f>
        <v>0</v>
      </c>
      <c r="O47" s="388">
        <f>O48+O55</f>
        <v>0</v>
      </c>
      <c r="P47" s="388">
        <f>P48+P55</f>
        <v>0</v>
      </c>
      <c r="Q47" s="388">
        <f>Q48+Q55</f>
        <v>0</v>
      </c>
      <c r="R47" s="52">
        <f t="shared" si="23"/>
        <v>0</v>
      </c>
      <c r="S47" s="19" t="str">
        <f t="shared" si="24"/>
        <v>OK</v>
      </c>
    </row>
    <row r="48" spans="1:19" s="133" customFormat="1" ht="29.45" customHeight="1" x14ac:dyDescent="0.2">
      <c r="A48" s="135" t="s">
        <v>194</v>
      </c>
      <c r="B48" s="3" t="s">
        <v>195</v>
      </c>
      <c r="C48" s="415">
        <f>C49+C52</f>
        <v>0</v>
      </c>
      <c r="D48" s="415">
        <f t="shared" ref="D48:G48" si="55">D49+D52</f>
        <v>0</v>
      </c>
      <c r="E48" s="415">
        <f t="shared" si="55"/>
        <v>0</v>
      </c>
      <c r="F48" s="415">
        <f t="shared" si="55"/>
        <v>0</v>
      </c>
      <c r="G48" s="415">
        <f t="shared" si="55"/>
        <v>0</v>
      </c>
      <c r="H48" s="403">
        <f t="shared" si="17"/>
        <v>0</v>
      </c>
      <c r="I48" s="403">
        <f t="shared" si="18"/>
        <v>0</v>
      </c>
      <c r="J48" s="136"/>
      <c r="K48" s="136"/>
      <c r="L48" s="273"/>
      <c r="M48" s="273"/>
      <c r="N48" s="137">
        <f t="shared" ref="N48" si="56">N49+N52</f>
        <v>0</v>
      </c>
      <c r="O48" s="137">
        <f t="shared" ref="O48" si="57">O49+O52</f>
        <v>0</v>
      </c>
      <c r="P48" s="137">
        <f t="shared" ref="P48" si="58">P49+P52</f>
        <v>0</v>
      </c>
      <c r="Q48" s="137">
        <f t="shared" ref="Q48" si="59">Q49+Q52</f>
        <v>0</v>
      </c>
      <c r="R48" s="52">
        <f t="shared" si="23"/>
        <v>0</v>
      </c>
      <c r="S48" s="19" t="str">
        <f t="shared" si="24"/>
        <v>OK</v>
      </c>
    </row>
    <row r="49" spans="1:19" s="140" customFormat="1" ht="24" x14ac:dyDescent="0.2">
      <c r="A49" s="375" t="s">
        <v>136</v>
      </c>
      <c r="B49" s="61" t="s">
        <v>196</v>
      </c>
      <c r="C49" s="408">
        <f>SUM(C50:C51)</f>
        <v>0</v>
      </c>
      <c r="D49" s="408">
        <f t="shared" ref="D49:G49" si="60">SUM(D50:D51)</f>
        <v>0</v>
      </c>
      <c r="E49" s="408">
        <f t="shared" si="60"/>
        <v>0</v>
      </c>
      <c r="F49" s="408">
        <f t="shared" si="60"/>
        <v>0</v>
      </c>
      <c r="G49" s="408">
        <f t="shared" si="60"/>
        <v>0</v>
      </c>
      <c r="H49" s="403">
        <f t="shared" si="17"/>
        <v>0</v>
      </c>
      <c r="I49" s="403">
        <f t="shared" si="18"/>
        <v>0</v>
      </c>
      <c r="J49" s="376"/>
      <c r="K49" s="376"/>
      <c r="L49" s="273"/>
      <c r="M49" s="273"/>
      <c r="N49" s="51">
        <f>SUM(N50:N51)</f>
        <v>0</v>
      </c>
      <c r="O49" s="51">
        <f t="shared" ref="O49" si="61">SUM(O50:O51)</f>
        <v>0</v>
      </c>
      <c r="P49" s="51">
        <f t="shared" ref="P49" si="62">SUM(P50:P51)</f>
        <v>0</v>
      </c>
      <c r="Q49" s="51">
        <f t="shared" ref="Q49" si="63">SUM(Q50:Q51)</f>
        <v>0</v>
      </c>
      <c r="R49" s="52">
        <f t="shared" si="23"/>
        <v>0</v>
      </c>
      <c r="S49" s="19" t="str">
        <f t="shared" si="24"/>
        <v>OK</v>
      </c>
    </row>
    <row r="50" spans="1:19" s="133" customFormat="1" ht="27" x14ac:dyDescent="0.2">
      <c r="A50" s="135"/>
      <c r="B50" s="3" t="s">
        <v>196</v>
      </c>
      <c r="C50" s="409"/>
      <c r="D50" s="409"/>
      <c r="E50" s="403">
        <f>C50+D50</f>
        <v>0</v>
      </c>
      <c r="F50" s="409"/>
      <c r="G50" s="409"/>
      <c r="H50" s="403">
        <f t="shared" si="17"/>
        <v>0</v>
      </c>
      <c r="I50" s="403">
        <f t="shared" si="18"/>
        <v>0</v>
      </c>
      <c r="J50" s="138" t="s">
        <v>262</v>
      </c>
      <c r="K50" s="138" t="s">
        <v>291</v>
      </c>
      <c r="L50" s="273"/>
      <c r="M50" s="273"/>
      <c r="N50" s="134"/>
      <c r="O50" s="134"/>
      <c r="P50" s="134"/>
      <c r="Q50" s="134"/>
      <c r="R50" s="52">
        <f t="shared" si="23"/>
        <v>0</v>
      </c>
      <c r="S50" s="19" t="str">
        <f t="shared" si="24"/>
        <v>OK</v>
      </c>
    </row>
    <row r="51" spans="1:19" s="133" customFormat="1" ht="72" x14ac:dyDescent="0.2">
      <c r="A51" s="135"/>
      <c r="B51" s="3" t="s">
        <v>562</v>
      </c>
      <c r="C51" s="409"/>
      <c r="D51" s="409"/>
      <c r="E51" s="403">
        <f>C51+D51</f>
        <v>0</v>
      </c>
      <c r="F51" s="409"/>
      <c r="G51" s="409"/>
      <c r="H51" s="403">
        <f t="shared" si="17"/>
        <v>0</v>
      </c>
      <c r="I51" s="403">
        <f t="shared" si="18"/>
        <v>0</v>
      </c>
      <c r="J51" s="138" t="s">
        <v>262</v>
      </c>
      <c r="K51" s="138" t="s">
        <v>556</v>
      </c>
      <c r="L51" s="273"/>
      <c r="M51" s="273"/>
      <c r="N51" s="134"/>
      <c r="O51" s="134"/>
      <c r="P51" s="134"/>
      <c r="Q51" s="134"/>
      <c r="R51" s="52">
        <f t="shared" si="23"/>
        <v>0</v>
      </c>
      <c r="S51" s="19" t="str">
        <f t="shared" si="24"/>
        <v>OK</v>
      </c>
    </row>
    <row r="52" spans="1:19" s="140" customFormat="1" ht="68.45" customHeight="1" x14ac:dyDescent="0.2">
      <c r="A52" s="375" t="s">
        <v>137</v>
      </c>
      <c r="B52" s="61" t="s">
        <v>197</v>
      </c>
      <c r="C52" s="408">
        <f>SUM(C53:C54)</f>
        <v>0</v>
      </c>
      <c r="D52" s="408">
        <f t="shared" ref="D52" si="64">SUM(D53:D54)</f>
        <v>0</v>
      </c>
      <c r="E52" s="408">
        <f t="shared" ref="E52" si="65">SUM(E53:E54)</f>
        <v>0</v>
      </c>
      <c r="F52" s="408">
        <f t="shared" ref="F52" si="66">SUM(F53:F54)</f>
        <v>0</v>
      </c>
      <c r="G52" s="408">
        <f t="shared" ref="G52" si="67">SUM(G53:G54)</f>
        <v>0</v>
      </c>
      <c r="H52" s="403">
        <f t="shared" si="17"/>
        <v>0</v>
      </c>
      <c r="I52" s="403">
        <f t="shared" si="18"/>
        <v>0</v>
      </c>
      <c r="J52" s="376"/>
      <c r="K52" s="376"/>
      <c r="L52" s="273"/>
      <c r="M52" s="273"/>
      <c r="N52" s="51">
        <f>SUM(N53:N54)</f>
        <v>0</v>
      </c>
      <c r="O52" s="51">
        <f t="shared" ref="O52" si="68">SUM(O53:O54)</f>
        <v>0</v>
      </c>
      <c r="P52" s="51">
        <f t="shared" ref="P52" si="69">SUM(P53:P54)</f>
        <v>0</v>
      </c>
      <c r="Q52" s="51">
        <f t="shared" ref="Q52" si="70">SUM(Q53:Q54)</f>
        <v>0</v>
      </c>
      <c r="R52" s="52">
        <f t="shared" si="23"/>
        <v>0</v>
      </c>
      <c r="S52" s="19" t="str">
        <f t="shared" si="24"/>
        <v>OK</v>
      </c>
    </row>
    <row r="53" spans="1:19" s="133" customFormat="1" ht="68.45" customHeight="1" x14ac:dyDescent="0.2">
      <c r="A53" s="135"/>
      <c r="B53" s="3" t="s">
        <v>197</v>
      </c>
      <c r="C53" s="409"/>
      <c r="D53" s="409"/>
      <c r="E53" s="403">
        <f t="shared" ref="E53:E54" si="71">C53+D53</f>
        <v>0</v>
      </c>
      <c r="F53" s="409"/>
      <c r="G53" s="409"/>
      <c r="H53" s="403">
        <f t="shared" si="17"/>
        <v>0</v>
      </c>
      <c r="I53" s="403">
        <f t="shared" si="18"/>
        <v>0</v>
      </c>
      <c r="J53" s="138" t="s">
        <v>262</v>
      </c>
      <c r="K53" s="138" t="s">
        <v>291</v>
      </c>
      <c r="L53" s="273"/>
      <c r="M53" s="273"/>
      <c r="N53" s="134"/>
      <c r="O53" s="134"/>
      <c r="P53" s="134"/>
      <c r="Q53" s="134"/>
      <c r="R53" s="52">
        <f t="shared" si="23"/>
        <v>0</v>
      </c>
      <c r="S53" s="19" t="str">
        <f t="shared" si="24"/>
        <v>OK</v>
      </c>
    </row>
    <row r="54" spans="1:19" s="133" customFormat="1" ht="108" x14ac:dyDescent="0.2">
      <c r="A54" s="135"/>
      <c r="B54" s="3" t="s">
        <v>563</v>
      </c>
      <c r="C54" s="409"/>
      <c r="D54" s="409"/>
      <c r="E54" s="403">
        <f t="shared" si="71"/>
        <v>0</v>
      </c>
      <c r="F54" s="409"/>
      <c r="G54" s="409"/>
      <c r="H54" s="403">
        <f t="shared" si="17"/>
        <v>0</v>
      </c>
      <c r="I54" s="403">
        <f t="shared" si="18"/>
        <v>0</v>
      </c>
      <c r="J54" s="138" t="s">
        <v>262</v>
      </c>
      <c r="K54" s="138" t="s">
        <v>556</v>
      </c>
      <c r="L54" s="273"/>
      <c r="M54" s="273"/>
      <c r="N54" s="134"/>
      <c r="O54" s="134"/>
      <c r="P54" s="134"/>
      <c r="Q54" s="134"/>
      <c r="R54" s="52">
        <f t="shared" si="23"/>
        <v>0</v>
      </c>
      <c r="S54" s="19" t="str">
        <f t="shared" si="24"/>
        <v>OK</v>
      </c>
    </row>
    <row r="55" spans="1:19" s="140" customFormat="1" x14ac:dyDescent="0.2">
      <c r="A55" s="375" t="s">
        <v>138</v>
      </c>
      <c r="B55" s="61" t="s">
        <v>46</v>
      </c>
      <c r="C55" s="408">
        <f>SUM(C56:C57)</f>
        <v>0</v>
      </c>
      <c r="D55" s="408">
        <f t="shared" ref="D55:G55" si="72">SUM(D56:D57)</f>
        <v>0</v>
      </c>
      <c r="E55" s="408">
        <f t="shared" si="72"/>
        <v>0</v>
      </c>
      <c r="F55" s="408">
        <f t="shared" si="72"/>
        <v>0</v>
      </c>
      <c r="G55" s="408">
        <f t="shared" si="72"/>
        <v>0</v>
      </c>
      <c r="H55" s="403">
        <f t="shared" si="17"/>
        <v>0</v>
      </c>
      <c r="I55" s="403">
        <f t="shared" si="18"/>
        <v>0</v>
      </c>
      <c r="J55" s="376"/>
      <c r="K55" s="376"/>
      <c r="L55" s="284"/>
      <c r="M55" s="273"/>
      <c r="N55" s="51">
        <f>SUM(N56:N57)</f>
        <v>0</v>
      </c>
      <c r="O55" s="51">
        <f t="shared" ref="O55:Q55" si="73">SUM(O56:O57)</f>
        <v>0</v>
      </c>
      <c r="P55" s="51">
        <f t="shared" si="73"/>
        <v>0</v>
      </c>
      <c r="Q55" s="51">
        <f t="shared" si="73"/>
        <v>0</v>
      </c>
      <c r="R55" s="52">
        <f t="shared" si="23"/>
        <v>0</v>
      </c>
      <c r="S55" s="19" t="str">
        <f t="shared" si="24"/>
        <v>OK</v>
      </c>
    </row>
    <row r="56" spans="1:19" s="133" customFormat="1" ht="18" x14ac:dyDescent="0.2">
      <c r="A56" s="135"/>
      <c r="B56" s="3" t="s">
        <v>46</v>
      </c>
      <c r="C56" s="409"/>
      <c r="D56" s="409"/>
      <c r="E56" s="403">
        <f t="shared" ref="E56:E57" si="74">C56+D56</f>
        <v>0</v>
      </c>
      <c r="F56" s="409"/>
      <c r="G56" s="409"/>
      <c r="H56" s="403">
        <f t="shared" si="17"/>
        <v>0</v>
      </c>
      <c r="I56" s="403">
        <f t="shared" si="18"/>
        <v>0</v>
      </c>
      <c r="J56" s="138" t="s">
        <v>262</v>
      </c>
      <c r="K56" s="138" t="s">
        <v>292</v>
      </c>
      <c r="L56" s="284"/>
      <c r="M56" s="273"/>
      <c r="N56" s="134"/>
      <c r="O56" s="134"/>
      <c r="P56" s="134"/>
      <c r="Q56" s="134"/>
      <c r="R56" s="52">
        <f t="shared" si="23"/>
        <v>0</v>
      </c>
      <c r="S56" s="19" t="str">
        <f t="shared" si="24"/>
        <v>OK</v>
      </c>
    </row>
    <row r="57" spans="1:19" s="133" customFormat="1" ht="63.6" customHeight="1" x14ac:dyDescent="0.2">
      <c r="A57" s="135"/>
      <c r="B57" s="3" t="s">
        <v>571</v>
      </c>
      <c r="C57" s="409"/>
      <c r="D57" s="409"/>
      <c r="E57" s="403">
        <f t="shared" si="74"/>
        <v>0</v>
      </c>
      <c r="F57" s="409"/>
      <c r="G57" s="409"/>
      <c r="H57" s="403">
        <f t="shared" si="17"/>
        <v>0</v>
      </c>
      <c r="I57" s="403">
        <f t="shared" si="18"/>
        <v>0</v>
      </c>
      <c r="J57" s="138" t="s">
        <v>262</v>
      </c>
      <c r="K57" s="138" t="s">
        <v>556</v>
      </c>
      <c r="L57" s="284"/>
      <c r="M57" s="273"/>
      <c r="N57" s="134"/>
      <c r="O57" s="134"/>
      <c r="P57" s="134"/>
      <c r="Q57" s="134"/>
      <c r="R57" s="52">
        <f t="shared" si="23"/>
        <v>0</v>
      </c>
      <c r="S57" s="19" t="str">
        <f t="shared" si="24"/>
        <v>OK</v>
      </c>
    </row>
    <row r="58" spans="1:19" s="59" customFormat="1" ht="27.6" customHeight="1" x14ac:dyDescent="0.2">
      <c r="A58" s="55"/>
      <c r="B58" s="56" t="s">
        <v>62</v>
      </c>
      <c r="C58" s="406">
        <f t="shared" ref="C58:I58" si="75">SUM(C17+C21+C24+C25+C26+C39+C40+C47)</f>
        <v>0</v>
      </c>
      <c r="D58" s="406">
        <f t="shared" si="75"/>
        <v>0</v>
      </c>
      <c r="E58" s="406">
        <f t="shared" si="75"/>
        <v>0</v>
      </c>
      <c r="F58" s="406">
        <f t="shared" si="75"/>
        <v>0</v>
      </c>
      <c r="G58" s="406">
        <f t="shared" si="75"/>
        <v>0</v>
      </c>
      <c r="H58" s="406">
        <f t="shared" si="75"/>
        <v>0</v>
      </c>
      <c r="I58" s="406">
        <f t="shared" si="75"/>
        <v>0</v>
      </c>
      <c r="J58" s="102"/>
      <c r="K58" s="102"/>
      <c r="L58" s="275"/>
      <c r="M58" s="275"/>
      <c r="N58" s="57">
        <f>SUM(N17+N21+N24+N25+N26+N39+N40+N47)</f>
        <v>0</v>
      </c>
      <c r="O58" s="57">
        <f>SUM(O17+O21+O24+O25+O26+O39+O40+O47)</f>
        <v>0</v>
      </c>
      <c r="P58" s="57">
        <f>SUM(P17+P21+P24+P25+P26+P39+P40+P47)</f>
        <v>0</v>
      </c>
      <c r="Q58" s="57">
        <f>SUM(Q17+Q21+Q24+Q25+Q26+Q39+Q40+Q47)</f>
        <v>0</v>
      </c>
      <c r="R58" s="52">
        <f>SUM(N58:Q58)</f>
        <v>0</v>
      </c>
      <c r="S58" s="19" t="str">
        <f t="shared" si="24"/>
        <v>OK</v>
      </c>
    </row>
    <row r="59" spans="1:19" x14ac:dyDescent="0.2">
      <c r="A59" s="50" t="s">
        <v>198</v>
      </c>
      <c r="B59" s="473" t="s">
        <v>25</v>
      </c>
      <c r="C59" s="474"/>
      <c r="D59" s="474"/>
      <c r="E59" s="474"/>
      <c r="F59" s="474"/>
      <c r="G59" s="474"/>
      <c r="H59" s="474"/>
      <c r="I59" s="474"/>
      <c r="J59" s="100"/>
      <c r="K59" s="100"/>
      <c r="L59" s="275"/>
      <c r="M59" s="275"/>
      <c r="N59" s="43"/>
      <c r="O59" s="43"/>
      <c r="P59" s="43"/>
      <c r="Q59" s="43"/>
      <c r="R59" s="52">
        <f t="shared" si="23"/>
        <v>0</v>
      </c>
      <c r="S59" s="19" t="str">
        <f t="shared" si="24"/>
        <v>OK</v>
      </c>
    </row>
    <row r="60" spans="1:19" s="66" customFormat="1" ht="38.450000000000003" customHeight="1" x14ac:dyDescent="0.2">
      <c r="A60" s="358" t="s">
        <v>55</v>
      </c>
      <c r="B60" s="61" t="s">
        <v>508</v>
      </c>
      <c r="C60" s="416">
        <f>C61+C62</f>
        <v>0</v>
      </c>
      <c r="D60" s="416">
        <f t="shared" ref="D60:I60" si="76">D61+D62</f>
        <v>0</v>
      </c>
      <c r="E60" s="416">
        <f t="shared" si="76"/>
        <v>0</v>
      </c>
      <c r="F60" s="416">
        <f t="shared" si="76"/>
        <v>0</v>
      </c>
      <c r="G60" s="416">
        <f t="shared" si="76"/>
        <v>0</v>
      </c>
      <c r="H60" s="416">
        <f t="shared" si="76"/>
        <v>0</v>
      </c>
      <c r="I60" s="416">
        <f t="shared" si="76"/>
        <v>0</v>
      </c>
      <c r="J60" s="94"/>
      <c r="K60" s="94"/>
      <c r="L60" s="275"/>
      <c r="M60" s="275"/>
      <c r="N60" s="359">
        <f t="shared" ref="N60:Q60" si="77">N61+N62</f>
        <v>0</v>
      </c>
      <c r="O60" s="359">
        <f t="shared" si="77"/>
        <v>0</v>
      </c>
      <c r="P60" s="359">
        <f t="shared" si="77"/>
        <v>0</v>
      </c>
      <c r="Q60" s="359">
        <f t="shared" si="77"/>
        <v>0</v>
      </c>
      <c r="R60" s="52">
        <f t="shared" si="23"/>
        <v>0</v>
      </c>
      <c r="S60" s="19" t="str">
        <f t="shared" si="24"/>
        <v>OK</v>
      </c>
    </row>
    <row r="61" spans="1:19" ht="38.450000000000003" customHeight="1" x14ac:dyDescent="0.2">
      <c r="A61" s="63"/>
      <c r="B61" s="61" t="s">
        <v>508</v>
      </c>
      <c r="C61" s="373"/>
      <c r="D61" s="373"/>
      <c r="E61" s="53">
        <f t="shared" ref="E61:E62" si="78">C61+D61</f>
        <v>0</v>
      </c>
      <c r="F61" s="373"/>
      <c r="G61" s="373"/>
      <c r="H61" s="53">
        <f t="shared" ref="H61:H76" si="79">F61+G61</f>
        <v>0</v>
      </c>
      <c r="I61" s="53">
        <f t="shared" ref="I61:I76" si="80">E61+H61</f>
        <v>0</v>
      </c>
      <c r="J61" s="94" t="s">
        <v>257</v>
      </c>
      <c r="K61" s="94" t="s">
        <v>275</v>
      </c>
      <c r="L61" s="275"/>
      <c r="M61" s="275"/>
      <c r="N61" s="89"/>
      <c r="O61" s="89"/>
      <c r="P61" s="89"/>
      <c r="Q61" s="90"/>
      <c r="R61" s="52">
        <f t="shared" si="23"/>
        <v>0</v>
      </c>
      <c r="S61" s="19" t="str">
        <f t="shared" si="24"/>
        <v>OK</v>
      </c>
    </row>
    <row r="62" spans="1:19" s="133" customFormat="1" ht="64.900000000000006" customHeight="1" x14ac:dyDescent="0.2">
      <c r="A62" s="63"/>
      <c r="B62" s="61" t="s">
        <v>564</v>
      </c>
      <c r="C62" s="373"/>
      <c r="D62" s="373"/>
      <c r="E62" s="53">
        <f t="shared" si="78"/>
        <v>0</v>
      </c>
      <c r="F62" s="373"/>
      <c r="G62" s="373"/>
      <c r="H62" s="53">
        <f t="shared" si="79"/>
        <v>0</v>
      </c>
      <c r="I62" s="53">
        <f t="shared" si="80"/>
        <v>0</v>
      </c>
      <c r="J62" s="94" t="s">
        <v>257</v>
      </c>
      <c r="K62" s="94" t="s">
        <v>432</v>
      </c>
      <c r="L62" s="285"/>
      <c r="M62" s="275"/>
      <c r="N62" s="134"/>
      <c r="O62" s="134"/>
      <c r="P62" s="134"/>
      <c r="Q62" s="134"/>
      <c r="R62" s="52">
        <f t="shared" si="23"/>
        <v>0</v>
      </c>
      <c r="S62" s="19" t="str">
        <f t="shared" si="24"/>
        <v>OK</v>
      </c>
    </row>
    <row r="63" spans="1:19" s="133" customFormat="1" ht="24" x14ac:dyDescent="0.2">
      <c r="A63" s="63" t="s">
        <v>48</v>
      </c>
      <c r="B63" s="61" t="s">
        <v>141</v>
      </c>
      <c r="C63" s="416">
        <f>C64+C65</f>
        <v>0</v>
      </c>
      <c r="D63" s="416">
        <f t="shared" ref="D63:I63" si="81">D64+D65</f>
        <v>0</v>
      </c>
      <c r="E63" s="416">
        <f t="shared" si="81"/>
        <v>0</v>
      </c>
      <c r="F63" s="416">
        <f t="shared" si="81"/>
        <v>0</v>
      </c>
      <c r="G63" s="416">
        <f t="shared" si="81"/>
        <v>0</v>
      </c>
      <c r="H63" s="416">
        <f t="shared" si="81"/>
        <v>0</v>
      </c>
      <c r="I63" s="416">
        <f t="shared" si="81"/>
        <v>0</v>
      </c>
      <c r="J63" s="139"/>
      <c r="K63" s="139"/>
      <c r="L63" s="285"/>
      <c r="M63" s="275"/>
      <c r="N63" s="359">
        <f t="shared" ref="N63:Q63" si="82">N64+N65</f>
        <v>0</v>
      </c>
      <c r="O63" s="359">
        <f t="shared" si="82"/>
        <v>0</v>
      </c>
      <c r="P63" s="359">
        <f t="shared" si="82"/>
        <v>0</v>
      </c>
      <c r="Q63" s="359">
        <f t="shared" si="82"/>
        <v>0</v>
      </c>
      <c r="R63" s="52">
        <f t="shared" si="23"/>
        <v>0</v>
      </c>
      <c r="S63" s="19" t="str">
        <f t="shared" si="24"/>
        <v>OK</v>
      </c>
    </row>
    <row r="64" spans="1:19" s="133" customFormat="1" ht="36" x14ac:dyDescent="0.2">
      <c r="A64" s="63"/>
      <c r="B64" s="61" t="s">
        <v>141</v>
      </c>
      <c r="C64" s="373"/>
      <c r="D64" s="373"/>
      <c r="E64" s="53">
        <f t="shared" ref="E64:E65" si="83">C64+D64</f>
        <v>0</v>
      </c>
      <c r="F64" s="373"/>
      <c r="G64" s="373"/>
      <c r="H64" s="53">
        <f t="shared" si="79"/>
        <v>0</v>
      </c>
      <c r="I64" s="53">
        <f t="shared" si="80"/>
        <v>0</v>
      </c>
      <c r="J64" s="139" t="s">
        <v>257</v>
      </c>
      <c r="K64" s="139" t="s">
        <v>276</v>
      </c>
      <c r="L64" s="285"/>
      <c r="M64" s="275"/>
      <c r="N64" s="134"/>
      <c r="O64" s="134"/>
      <c r="P64" s="134"/>
      <c r="Q64" s="134"/>
      <c r="R64" s="52">
        <f t="shared" si="23"/>
        <v>0</v>
      </c>
      <c r="S64" s="19" t="str">
        <f t="shared" si="24"/>
        <v>OK</v>
      </c>
    </row>
    <row r="65" spans="1:19" ht="72" customHeight="1" x14ac:dyDescent="0.2">
      <c r="A65" s="63"/>
      <c r="B65" s="61" t="s">
        <v>565</v>
      </c>
      <c r="C65" s="373"/>
      <c r="D65" s="373"/>
      <c r="E65" s="53">
        <f t="shared" si="83"/>
        <v>0</v>
      </c>
      <c r="F65" s="373"/>
      <c r="G65" s="373"/>
      <c r="H65" s="53">
        <f t="shared" si="79"/>
        <v>0</v>
      </c>
      <c r="I65" s="53">
        <f t="shared" si="80"/>
        <v>0</v>
      </c>
      <c r="J65" s="139" t="s">
        <v>255</v>
      </c>
      <c r="K65" s="139" t="s">
        <v>465</v>
      </c>
      <c r="L65" s="275"/>
      <c r="M65" s="275"/>
      <c r="N65" s="89"/>
      <c r="O65" s="89"/>
      <c r="P65" s="89"/>
      <c r="Q65" s="89"/>
      <c r="R65" s="52">
        <f t="shared" si="23"/>
        <v>0</v>
      </c>
      <c r="S65" s="19" t="str">
        <f t="shared" si="24"/>
        <v>OK</v>
      </c>
    </row>
    <row r="66" spans="1:19" ht="24" x14ac:dyDescent="0.2">
      <c r="A66" s="63" t="s">
        <v>139</v>
      </c>
      <c r="B66" s="61" t="s">
        <v>507</v>
      </c>
      <c r="C66" s="416">
        <f>SUM(C67:C68)</f>
        <v>0</v>
      </c>
      <c r="D66" s="416">
        <f t="shared" ref="D66:I66" si="84">SUM(D67:D68)</f>
        <v>0</v>
      </c>
      <c r="E66" s="416">
        <f t="shared" si="84"/>
        <v>0</v>
      </c>
      <c r="F66" s="416">
        <f t="shared" si="84"/>
        <v>0</v>
      </c>
      <c r="G66" s="416">
        <f t="shared" si="84"/>
        <v>0</v>
      </c>
      <c r="H66" s="416">
        <f t="shared" si="84"/>
        <v>0</v>
      </c>
      <c r="I66" s="416">
        <f t="shared" si="84"/>
        <v>0</v>
      </c>
      <c r="J66" s="94"/>
      <c r="K66" s="94"/>
      <c r="L66" s="275"/>
      <c r="M66" s="275"/>
      <c r="N66" s="416">
        <f t="shared" ref="N66" si="85">SUM(N67:N68)</f>
        <v>0</v>
      </c>
      <c r="O66" s="416">
        <f t="shared" ref="O66" si="86">SUM(O67:O68)</f>
        <v>0</v>
      </c>
      <c r="P66" s="416">
        <f t="shared" ref="P66" si="87">SUM(P67:P68)</f>
        <v>0</v>
      </c>
      <c r="Q66" s="416">
        <f t="shared" ref="Q66" si="88">SUM(Q67:Q68)</f>
        <v>0</v>
      </c>
      <c r="R66" s="416">
        <f t="shared" ref="R66" si="89">SUM(R67:R68)</f>
        <v>0</v>
      </c>
      <c r="S66" s="19" t="str">
        <f t="shared" si="24"/>
        <v>OK</v>
      </c>
    </row>
    <row r="67" spans="1:19" ht="72" customHeight="1" x14ac:dyDescent="0.2">
      <c r="A67" s="301"/>
      <c r="B67" s="61" t="s">
        <v>507</v>
      </c>
      <c r="C67" s="373"/>
      <c r="D67" s="373"/>
      <c r="E67" s="53">
        <f t="shared" ref="E67" si="90">C67+D67</f>
        <v>0</v>
      </c>
      <c r="F67" s="373"/>
      <c r="G67" s="373"/>
      <c r="H67" s="53">
        <f t="shared" si="79"/>
        <v>0</v>
      </c>
      <c r="I67" s="53">
        <f t="shared" si="80"/>
        <v>0</v>
      </c>
      <c r="J67" s="94" t="s">
        <v>257</v>
      </c>
      <c r="K67" s="94" t="s">
        <v>277</v>
      </c>
      <c r="L67" s="275"/>
      <c r="M67" s="275"/>
      <c r="N67" s="89"/>
      <c r="O67" s="89"/>
      <c r="P67" s="89"/>
      <c r="Q67" s="89"/>
      <c r="R67" s="52">
        <f t="shared" si="23"/>
        <v>0</v>
      </c>
      <c r="S67" s="19" t="str">
        <f t="shared" si="24"/>
        <v>OK</v>
      </c>
    </row>
    <row r="68" spans="1:19" ht="61.9" customHeight="1" x14ac:dyDescent="0.2">
      <c r="A68" s="357"/>
      <c r="B68" s="444" t="s">
        <v>581</v>
      </c>
      <c r="C68" s="373">
        <v>0</v>
      </c>
      <c r="D68" s="373"/>
      <c r="E68" s="53">
        <f>C68+D68</f>
        <v>0</v>
      </c>
      <c r="F68" s="373">
        <v>0</v>
      </c>
      <c r="G68" s="373"/>
      <c r="H68" s="53">
        <f t="shared" si="79"/>
        <v>0</v>
      </c>
      <c r="I68" s="53">
        <f t="shared" si="80"/>
        <v>0</v>
      </c>
      <c r="J68" s="355" t="s">
        <v>255</v>
      </c>
      <c r="K68" s="355" t="s">
        <v>465</v>
      </c>
      <c r="L68" s="275"/>
      <c r="M68" s="275"/>
      <c r="N68" s="89"/>
      <c r="O68" s="89"/>
      <c r="P68" s="89"/>
      <c r="Q68" s="89"/>
      <c r="R68" s="52">
        <f t="shared" si="23"/>
        <v>0</v>
      </c>
      <c r="S68" s="19" t="str">
        <f t="shared" si="24"/>
        <v>OK</v>
      </c>
    </row>
    <row r="69" spans="1:19" s="133" customFormat="1" ht="63" x14ac:dyDescent="0.2">
      <c r="A69" s="63" t="s">
        <v>61</v>
      </c>
      <c r="B69" s="61" t="s">
        <v>506</v>
      </c>
      <c r="C69" s="373"/>
      <c r="D69" s="373"/>
      <c r="E69" s="53">
        <f>C69+D69</f>
        <v>0</v>
      </c>
      <c r="F69" s="373"/>
      <c r="G69" s="373"/>
      <c r="H69" s="53">
        <f t="shared" si="79"/>
        <v>0</v>
      </c>
      <c r="I69" s="53">
        <f t="shared" si="80"/>
        <v>0</v>
      </c>
      <c r="J69" s="103" t="s">
        <v>255</v>
      </c>
      <c r="K69" s="103" t="s">
        <v>278</v>
      </c>
      <c r="L69" s="275"/>
      <c r="M69" s="275"/>
      <c r="N69" s="134"/>
      <c r="O69" s="134"/>
      <c r="P69" s="134"/>
      <c r="Q69" s="134"/>
      <c r="R69" s="442">
        <f t="shared" si="23"/>
        <v>0</v>
      </c>
      <c r="S69" s="132" t="str">
        <f t="shared" si="24"/>
        <v>OK</v>
      </c>
    </row>
    <row r="70" spans="1:19" s="140" customFormat="1" ht="36.6" customHeight="1" x14ac:dyDescent="0.2">
      <c r="A70" s="358" t="s">
        <v>140</v>
      </c>
      <c r="B70" s="61" t="s">
        <v>504</v>
      </c>
      <c r="C70" s="417">
        <f t="shared" ref="C70:I70" si="91">SUM(C71:C73)</f>
        <v>0</v>
      </c>
      <c r="D70" s="417">
        <f t="shared" si="91"/>
        <v>0</v>
      </c>
      <c r="E70" s="417">
        <f t="shared" si="91"/>
        <v>0</v>
      </c>
      <c r="F70" s="417">
        <f t="shared" si="91"/>
        <v>0</v>
      </c>
      <c r="G70" s="417">
        <f t="shared" si="91"/>
        <v>0</v>
      </c>
      <c r="H70" s="417">
        <f t="shared" si="91"/>
        <v>0</v>
      </c>
      <c r="I70" s="417">
        <f t="shared" si="91"/>
        <v>0</v>
      </c>
      <c r="J70" s="139"/>
      <c r="K70" s="139"/>
      <c r="L70" s="275"/>
      <c r="M70" s="275"/>
      <c r="N70" s="51">
        <f>SUM(N71:N73)</f>
        <v>0</v>
      </c>
      <c r="O70" s="51">
        <f>SUM(O71:O73)</f>
        <v>0</v>
      </c>
      <c r="P70" s="51">
        <f>SUM(P71:P73)</f>
        <v>0</v>
      </c>
      <c r="Q70" s="51">
        <f>SUM(Q71:Q73)</f>
        <v>0</v>
      </c>
      <c r="R70" s="442">
        <f t="shared" si="23"/>
        <v>0</v>
      </c>
      <c r="S70" s="132" t="str">
        <f t="shared" si="24"/>
        <v>OK</v>
      </c>
    </row>
    <row r="71" spans="1:19" s="133" customFormat="1" ht="45" customHeight="1" x14ac:dyDescent="0.2">
      <c r="A71" s="357" t="s">
        <v>542</v>
      </c>
      <c r="B71" s="327" t="str">
        <f>'Buget Categorii Cheltuieli'!B6</f>
        <v xml:space="preserve">Mijloace de transport </v>
      </c>
      <c r="C71" s="373"/>
      <c r="D71" s="373"/>
      <c r="E71" s="53">
        <f t="shared" ref="E71:E73" si="92">C71+D71</f>
        <v>0</v>
      </c>
      <c r="F71" s="373"/>
      <c r="G71" s="373"/>
      <c r="H71" s="53">
        <f t="shared" si="79"/>
        <v>0</v>
      </c>
      <c r="I71" s="53">
        <f t="shared" si="80"/>
        <v>0</v>
      </c>
      <c r="J71" s="443" t="str">
        <f>'Buget Categorii Cheltuieli'!A6</f>
        <v>ECHIPAMENTE / DOTARI / ACTIVE CORPORALE</v>
      </c>
      <c r="K71" s="355" t="str">
        <f>'Buget Categorii Cheltuieli'!B6</f>
        <v xml:space="preserve">Mijloace de transport </v>
      </c>
      <c r="L71" s="275"/>
      <c r="M71" s="275"/>
      <c r="N71" s="134"/>
      <c r="O71" s="134"/>
      <c r="P71" s="134"/>
      <c r="Q71" s="134"/>
      <c r="R71" s="442">
        <f t="shared" si="23"/>
        <v>0</v>
      </c>
      <c r="S71" s="132" t="str">
        <f t="shared" si="24"/>
        <v>OK</v>
      </c>
    </row>
    <row r="72" spans="1:19" s="133" customFormat="1" ht="76.150000000000006" customHeight="1" x14ac:dyDescent="0.2">
      <c r="A72" s="357" t="s">
        <v>544</v>
      </c>
      <c r="B72" s="327" t="str">
        <f>'Buget Categorii Cheltuieli'!B8</f>
        <v>Sisteme de transport urban digitalizate (sisteme ITS, e-ticketing, management de trafic, bike-sharing etc.)</v>
      </c>
      <c r="C72" s="373"/>
      <c r="D72" s="373"/>
      <c r="E72" s="53">
        <f t="shared" si="92"/>
        <v>0</v>
      </c>
      <c r="F72" s="373"/>
      <c r="G72" s="373"/>
      <c r="H72" s="53">
        <f t="shared" si="79"/>
        <v>0</v>
      </c>
      <c r="I72" s="53">
        <f t="shared" si="80"/>
        <v>0</v>
      </c>
      <c r="J72" s="443" t="str">
        <f>'Buget Categorii Cheltuieli'!A8</f>
        <v>ECHIPAMENTE / DOTARI / ACTIVE CORPORALE</v>
      </c>
      <c r="K72" s="443" t="str">
        <f>'Buget Categorii Cheltuieli'!B8</f>
        <v>Sisteme de transport urban digitalizate (sisteme ITS, e-ticketing, management de trafic, bike-sharing etc.)</v>
      </c>
      <c r="L72" s="275"/>
      <c r="M72" s="275"/>
      <c r="N72" s="134"/>
      <c r="O72" s="134"/>
      <c r="P72" s="134"/>
      <c r="Q72" s="134"/>
      <c r="R72" s="442">
        <f t="shared" si="23"/>
        <v>0</v>
      </c>
      <c r="S72" s="132" t="str">
        <f t="shared" si="24"/>
        <v>OK</v>
      </c>
    </row>
    <row r="73" spans="1:19" ht="25.9" customHeight="1" x14ac:dyDescent="0.2">
      <c r="A73" s="357" t="s">
        <v>579</v>
      </c>
      <c r="B73" s="61" t="s">
        <v>543</v>
      </c>
      <c r="C73" s="373"/>
      <c r="D73" s="373"/>
      <c r="E73" s="53">
        <f t="shared" si="92"/>
        <v>0</v>
      </c>
      <c r="F73" s="373"/>
      <c r="G73" s="373"/>
      <c r="H73" s="53">
        <f t="shared" si="79"/>
        <v>0</v>
      </c>
      <c r="I73" s="53">
        <f t="shared" si="80"/>
        <v>0</v>
      </c>
      <c r="J73" s="356" t="str">
        <f>'Buget Categorii Cheltuieli'!A5</f>
        <v>ECHIPAMENTE / DOTARI / ACTIVE CORPORALE</v>
      </c>
      <c r="K73" s="356" t="str">
        <f>'Buget Categorii Cheltuieli'!B5</f>
        <v xml:space="preserve">4.5 Dotări </v>
      </c>
      <c r="L73" s="275"/>
      <c r="M73" s="275"/>
      <c r="N73" s="89"/>
      <c r="O73" s="89"/>
      <c r="P73" s="89"/>
      <c r="Q73" s="89"/>
      <c r="R73" s="52">
        <f t="shared" si="23"/>
        <v>0</v>
      </c>
      <c r="S73" s="19" t="str">
        <f t="shared" si="24"/>
        <v>OK</v>
      </c>
    </row>
    <row r="74" spans="1:19" s="66" customFormat="1" ht="35.450000000000003" customHeight="1" x14ac:dyDescent="0.2">
      <c r="A74" s="358" t="s">
        <v>127</v>
      </c>
      <c r="B74" s="61" t="s">
        <v>505</v>
      </c>
      <c r="C74" s="417">
        <f t="shared" ref="C74:I74" si="93">SUM(C75:C76)</f>
        <v>0</v>
      </c>
      <c r="D74" s="417">
        <f t="shared" si="93"/>
        <v>0</v>
      </c>
      <c r="E74" s="417">
        <f t="shared" si="93"/>
        <v>0</v>
      </c>
      <c r="F74" s="417">
        <f t="shared" si="93"/>
        <v>0</v>
      </c>
      <c r="G74" s="417">
        <f t="shared" si="93"/>
        <v>0</v>
      </c>
      <c r="H74" s="417">
        <f t="shared" si="93"/>
        <v>0</v>
      </c>
      <c r="I74" s="417">
        <f t="shared" si="93"/>
        <v>0</v>
      </c>
      <c r="J74" s="139"/>
      <c r="K74" s="139"/>
      <c r="L74" s="285"/>
      <c r="M74" s="275"/>
      <c r="N74" s="417">
        <f>SUM(N75:N76)</f>
        <v>0</v>
      </c>
      <c r="O74" s="417">
        <f>SUM(O75:O76)</f>
        <v>0</v>
      </c>
      <c r="P74" s="417">
        <f>SUM(P75:P76)</f>
        <v>0</v>
      </c>
      <c r="Q74" s="417">
        <f>SUM(Q75:Q76)</f>
        <v>0</v>
      </c>
      <c r="R74" s="52">
        <f t="shared" si="23"/>
        <v>0</v>
      </c>
      <c r="S74" s="19" t="str">
        <f t="shared" si="24"/>
        <v>OK</v>
      </c>
    </row>
    <row r="75" spans="1:19" s="66" customFormat="1" ht="20.45" customHeight="1" x14ac:dyDescent="0.2">
      <c r="A75" s="358"/>
      <c r="B75" s="61" t="s">
        <v>570</v>
      </c>
      <c r="C75" s="373"/>
      <c r="D75" s="373"/>
      <c r="E75" s="53">
        <f t="shared" ref="E75:E76" si="94">C75+D75</f>
        <v>0</v>
      </c>
      <c r="F75" s="373"/>
      <c r="G75" s="373"/>
      <c r="H75" s="53">
        <f t="shared" si="79"/>
        <v>0</v>
      </c>
      <c r="I75" s="53">
        <f t="shared" si="80"/>
        <v>0</v>
      </c>
      <c r="J75" s="139" t="s">
        <v>289</v>
      </c>
      <c r="K75" s="139" t="s">
        <v>290</v>
      </c>
      <c r="L75" s="285"/>
      <c r="M75" s="275"/>
      <c r="N75" s="89"/>
      <c r="O75" s="89"/>
      <c r="P75" s="89"/>
      <c r="Q75" s="89"/>
      <c r="R75" s="52">
        <f t="shared" si="23"/>
        <v>0</v>
      </c>
      <c r="S75" s="19" t="str">
        <f t="shared" si="24"/>
        <v>OK</v>
      </c>
    </row>
    <row r="76" spans="1:19" s="66" customFormat="1" ht="49.15" customHeight="1" x14ac:dyDescent="0.2">
      <c r="A76" s="358"/>
      <c r="B76" s="61" t="s">
        <v>566</v>
      </c>
      <c r="C76" s="373"/>
      <c r="D76" s="373"/>
      <c r="E76" s="53">
        <f t="shared" si="94"/>
        <v>0</v>
      </c>
      <c r="F76" s="373"/>
      <c r="G76" s="373"/>
      <c r="H76" s="53">
        <f t="shared" si="79"/>
        <v>0</v>
      </c>
      <c r="I76" s="53">
        <f t="shared" si="80"/>
        <v>0</v>
      </c>
      <c r="J76" s="139" t="s">
        <v>255</v>
      </c>
      <c r="K76" s="139" t="s">
        <v>465</v>
      </c>
      <c r="L76" s="285"/>
      <c r="M76" s="275"/>
      <c r="N76" s="89"/>
      <c r="O76" s="89"/>
      <c r="P76" s="89"/>
      <c r="Q76" s="89"/>
      <c r="R76" s="52">
        <f t="shared" ref="R76:R106" si="95">SUM(N76:Q76)</f>
        <v>0</v>
      </c>
      <c r="S76" s="19" t="str">
        <f t="shared" ref="S76:S106" si="96">IF(R76=I76,"OK","ERROR")</f>
        <v>OK</v>
      </c>
    </row>
    <row r="77" spans="1:19" s="59" customFormat="1" x14ac:dyDescent="0.2">
      <c r="A77" s="55"/>
      <c r="B77" s="56" t="s">
        <v>9</v>
      </c>
      <c r="C77" s="57">
        <f t="shared" ref="C77:I77" si="97">C60+C63+C66+C69+C70+C74</f>
        <v>0</v>
      </c>
      <c r="D77" s="57">
        <f t="shared" si="97"/>
        <v>0</v>
      </c>
      <c r="E77" s="57">
        <f t="shared" si="97"/>
        <v>0</v>
      </c>
      <c r="F77" s="57">
        <f t="shared" si="97"/>
        <v>0</v>
      </c>
      <c r="G77" s="57">
        <f t="shared" si="97"/>
        <v>0</v>
      </c>
      <c r="H77" s="57">
        <f t="shared" si="97"/>
        <v>0</v>
      </c>
      <c r="I77" s="57">
        <f t="shared" si="97"/>
        <v>0</v>
      </c>
      <c r="J77" s="102"/>
      <c r="K77" s="102"/>
      <c r="L77" s="286"/>
      <c r="M77" s="277"/>
      <c r="N77" s="57">
        <f>N60+N63+N66+N69+N70+N74</f>
        <v>0</v>
      </c>
      <c r="O77" s="57">
        <f>O60+O63+O66+O69+O70+O74</f>
        <v>0</v>
      </c>
      <c r="P77" s="57">
        <f>P60+P63+P66+P69+P70+P74</f>
        <v>0</v>
      </c>
      <c r="Q77" s="57">
        <f>Q60+Q63+Q66+Q69+Q70+Q74</f>
        <v>0</v>
      </c>
      <c r="R77" s="52">
        <f t="shared" si="95"/>
        <v>0</v>
      </c>
      <c r="S77" s="19" t="str">
        <f t="shared" si="96"/>
        <v>OK</v>
      </c>
    </row>
    <row r="78" spans="1:19" x14ac:dyDescent="0.2">
      <c r="A78" s="50" t="s">
        <v>26</v>
      </c>
      <c r="B78" s="473" t="s">
        <v>27</v>
      </c>
      <c r="C78" s="474"/>
      <c r="D78" s="474"/>
      <c r="E78" s="474"/>
      <c r="F78" s="474"/>
      <c r="G78" s="474"/>
      <c r="H78" s="474"/>
      <c r="I78" s="474"/>
      <c r="J78" s="100"/>
      <c r="K78" s="100"/>
      <c r="L78" s="275"/>
      <c r="M78" s="275"/>
      <c r="N78" s="43"/>
      <c r="O78" s="43"/>
      <c r="P78" s="43"/>
      <c r="Q78" s="43"/>
      <c r="R78" s="52">
        <f t="shared" si="95"/>
        <v>0</v>
      </c>
      <c r="S78" s="19" t="str">
        <f t="shared" si="96"/>
        <v>OK</v>
      </c>
    </row>
    <row r="79" spans="1:19" ht="15" customHeight="1" x14ac:dyDescent="0.2">
      <c r="A79" s="64" t="s">
        <v>199</v>
      </c>
      <c r="B79" s="3" t="s">
        <v>200</v>
      </c>
      <c r="C79" s="53">
        <f>C80+C83</f>
        <v>0</v>
      </c>
      <c r="D79" s="53">
        <f t="shared" ref="D79:G79" si="98">D80+D83</f>
        <v>0</v>
      </c>
      <c r="E79" s="53">
        <f t="shared" si="98"/>
        <v>0</v>
      </c>
      <c r="F79" s="53">
        <f t="shared" si="98"/>
        <v>0</v>
      </c>
      <c r="G79" s="53">
        <f t="shared" si="98"/>
        <v>0</v>
      </c>
      <c r="H79" s="53">
        <f t="shared" ref="H79:H95" si="99">F79+G79</f>
        <v>0</v>
      </c>
      <c r="I79" s="53">
        <f t="shared" ref="I79:I95" si="100">E79+H79</f>
        <v>0</v>
      </c>
      <c r="J79" s="104"/>
      <c r="K79" s="104"/>
      <c r="L79" s="275"/>
      <c r="M79" s="275"/>
      <c r="N79" s="53">
        <f t="shared" ref="N79:Q79" si="101">N80+N83</f>
        <v>0</v>
      </c>
      <c r="O79" s="53">
        <f t="shared" si="101"/>
        <v>0</v>
      </c>
      <c r="P79" s="53">
        <f t="shared" si="101"/>
        <v>0</v>
      </c>
      <c r="Q79" s="53">
        <f t="shared" si="101"/>
        <v>0</v>
      </c>
      <c r="R79" s="52">
        <f t="shared" si="95"/>
        <v>0</v>
      </c>
      <c r="S79" s="19" t="str">
        <f t="shared" si="96"/>
        <v>OK</v>
      </c>
    </row>
    <row r="80" spans="1:19" s="66" customFormat="1" ht="36" x14ac:dyDescent="0.2">
      <c r="A80" s="377"/>
      <c r="B80" s="61" t="s">
        <v>201</v>
      </c>
      <c r="C80" s="417">
        <f>C81+C82</f>
        <v>0</v>
      </c>
      <c r="D80" s="417">
        <f t="shared" ref="D80" si="102">D81+D82</f>
        <v>0</v>
      </c>
      <c r="E80" s="417">
        <f>E81+E82</f>
        <v>0</v>
      </c>
      <c r="F80" s="417">
        <f t="shared" ref="F80" si="103">F81+F82</f>
        <v>0</v>
      </c>
      <c r="G80" s="417">
        <f t="shared" ref="G80" si="104">G81+G82</f>
        <v>0</v>
      </c>
      <c r="H80" s="53">
        <f t="shared" si="99"/>
        <v>0</v>
      </c>
      <c r="I80" s="53">
        <f t="shared" si="100"/>
        <v>0</v>
      </c>
      <c r="J80" s="379"/>
      <c r="K80" s="139"/>
      <c r="L80" s="275"/>
      <c r="M80" s="275"/>
      <c r="N80" s="51">
        <f>N81+N82</f>
        <v>0</v>
      </c>
      <c r="O80" s="51">
        <f t="shared" ref="O80:Q80" si="105">O81+O82</f>
        <v>0</v>
      </c>
      <c r="P80" s="51">
        <f t="shared" si="105"/>
        <v>0</v>
      </c>
      <c r="Q80" s="51">
        <f t="shared" si="105"/>
        <v>0</v>
      </c>
      <c r="R80" s="52">
        <f t="shared" si="95"/>
        <v>0</v>
      </c>
      <c r="S80" s="19" t="str">
        <f t="shared" si="96"/>
        <v>OK</v>
      </c>
    </row>
    <row r="81" spans="1:19" ht="36" x14ac:dyDescent="0.2">
      <c r="A81" s="64"/>
      <c r="B81" s="3" t="s">
        <v>201</v>
      </c>
      <c r="C81" s="373"/>
      <c r="D81" s="373"/>
      <c r="E81" s="53">
        <f>C81+D81</f>
        <v>0</v>
      </c>
      <c r="F81" s="373"/>
      <c r="G81" s="373"/>
      <c r="H81" s="53">
        <f t="shared" si="99"/>
        <v>0</v>
      </c>
      <c r="I81" s="53">
        <f t="shared" si="100"/>
        <v>0</v>
      </c>
      <c r="J81" s="105" t="s">
        <v>257</v>
      </c>
      <c r="K81" s="103" t="s">
        <v>286</v>
      </c>
      <c r="L81" s="275"/>
      <c r="M81" s="275"/>
      <c r="N81" s="89"/>
      <c r="O81" s="89"/>
      <c r="P81" s="89"/>
      <c r="Q81" s="89"/>
      <c r="R81" s="52">
        <f t="shared" si="95"/>
        <v>0</v>
      </c>
      <c r="S81" s="19" t="str">
        <f t="shared" si="96"/>
        <v>OK</v>
      </c>
    </row>
    <row r="82" spans="1:19" ht="84" x14ac:dyDescent="0.2">
      <c r="A82" s="64"/>
      <c r="B82" s="3" t="s">
        <v>567</v>
      </c>
      <c r="C82" s="373"/>
      <c r="D82" s="373"/>
      <c r="E82" s="53">
        <f t="shared" ref="E82" si="106">C82+D82</f>
        <v>0</v>
      </c>
      <c r="F82" s="373"/>
      <c r="G82" s="373"/>
      <c r="H82" s="53">
        <f t="shared" si="99"/>
        <v>0</v>
      </c>
      <c r="I82" s="53">
        <f t="shared" si="100"/>
        <v>0</v>
      </c>
      <c r="J82" s="105" t="s">
        <v>257</v>
      </c>
      <c r="K82" s="103" t="s">
        <v>432</v>
      </c>
      <c r="L82" s="275"/>
      <c r="M82" s="275"/>
      <c r="N82" s="89"/>
      <c r="O82" s="89"/>
      <c r="P82" s="89"/>
      <c r="Q82" s="89"/>
      <c r="R82" s="52">
        <f t="shared" si="95"/>
        <v>0</v>
      </c>
      <c r="S82" s="19" t="str">
        <f t="shared" si="96"/>
        <v>OK</v>
      </c>
    </row>
    <row r="83" spans="1:19" s="66" customFormat="1" ht="24.6" customHeight="1" x14ac:dyDescent="0.2">
      <c r="A83" s="377"/>
      <c r="B83" s="61" t="s">
        <v>202</v>
      </c>
      <c r="C83" s="417">
        <f>C84+C85</f>
        <v>0</v>
      </c>
      <c r="D83" s="417">
        <f t="shared" ref="D83:I83" si="107">D84+D85</f>
        <v>0</v>
      </c>
      <c r="E83" s="417">
        <f t="shared" si="107"/>
        <v>0</v>
      </c>
      <c r="F83" s="417">
        <f t="shared" si="107"/>
        <v>0</v>
      </c>
      <c r="G83" s="417">
        <f t="shared" si="107"/>
        <v>0</v>
      </c>
      <c r="H83" s="417">
        <f t="shared" si="107"/>
        <v>0</v>
      </c>
      <c r="I83" s="417">
        <f t="shared" si="107"/>
        <v>0</v>
      </c>
      <c r="J83" s="379"/>
      <c r="K83" s="139"/>
      <c r="L83" s="275"/>
      <c r="M83" s="275"/>
      <c r="N83" s="51">
        <f t="shared" ref="N83" si="108">N84+N85</f>
        <v>0</v>
      </c>
      <c r="O83" s="51">
        <f t="shared" ref="O83" si="109">O84+O85</f>
        <v>0</v>
      </c>
      <c r="P83" s="51">
        <f t="shared" ref="P83" si="110">P84+P85</f>
        <v>0</v>
      </c>
      <c r="Q83" s="51">
        <f t="shared" ref="Q83" si="111">Q84+Q85</f>
        <v>0</v>
      </c>
      <c r="R83" s="52">
        <f t="shared" si="95"/>
        <v>0</v>
      </c>
      <c r="S83" s="19" t="str">
        <f t="shared" si="96"/>
        <v>OK</v>
      </c>
    </row>
    <row r="84" spans="1:19" ht="36" customHeight="1" x14ac:dyDescent="0.2">
      <c r="A84" s="64"/>
      <c r="B84" s="3" t="s">
        <v>202</v>
      </c>
      <c r="C84" s="373"/>
      <c r="D84" s="373"/>
      <c r="E84" s="53">
        <f t="shared" ref="E84:E85" si="112">C84+D84</f>
        <v>0</v>
      </c>
      <c r="F84" s="373"/>
      <c r="G84" s="373"/>
      <c r="H84" s="53">
        <f t="shared" si="99"/>
        <v>0</v>
      </c>
      <c r="I84" s="53">
        <f t="shared" si="100"/>
        <v>0</v>
      </c>
      <c r="J84" s="105" t="s">
        <v>257</v>
      </c>
      <c r="K84" s="103" t="s">
        <v>287</v>
      </c>
      <c r="L84" s="275"/>
      <c r="M84" s="275"/>
      <c r="N84" s="89"/>
      <c r="O84" s="89"/>
      <c r="P84" s="89"/>
      <c r="Q84" s="89"/>
      <c r="R84" s="52">
        <f t="shared" si="95"/>
        <v>0</v>
      </c>
      <c r="S84" s="19" t="str">
        <f t="shared" si="96"/>
        <v>OK</v>
      </c>
    </row>
    <row r="85" spans="1:19" ht="72" x14ac:dyDescent="0.2">
      <c r="A85" s="64"/>
      <c r="B85" s="3" t="s">
        <v>568</v>
      </c>
      <c r="C85" s="373"/>
      <c r="D85" s="373"/>
      <c r="E85" s="53">
        <f t="shared" si="112"/>
        <v>0</v>
      </c>
      <c r="F85" s="373"/>
      <c r="G85" s="373"/>
      <c r="H85" s="53">
        <f t="shared" si="99"/>
        <v>0</v>
      </c>
      <c r="I85" s="53">
        <f t="shared" si="100"/>
        <v>0</v>
      </c>
      <c r="J85" s="105" t="s">
        <v>257</v>
      </c>
      <c r="K85" s="103" t="s">
        <v>432</v>
      </c>
      <c r="L85" s="275"/>
      <c r="M85" s="275"/>
      <c r="N85" s="89"/>
      <c r="O85" s="89"/>
      <c r="P85" s="89"/>
      <c r="Q85" s="89"/>
      <c r="R85" s="52">
        <f t="shared" si="95"/>
        <v>0</v>
      </c>
      <c r="S85" s="19" t="str">
        <f t="shared" si="96"/>
        <v>OK</v>
      </c>
    </row>
    <row r="86" spans="1:19" ht="24.6" customHeight="1" x14ac:dyDescent="0.2">
      <c r="A86" s="64" t="s">
        <v>203</v>
      </c>
      <c r="B86" s="3" t="s">
        <v>204</v>
      </c>
      <c r="C86" s="53">
        <f>SUM(C87:C91)</f>
        <v>0</v>
      </c>
      <c r="D86" s="53">
        <f t="shared" ref="D86:I86" si="113">SUM(D87:D91)</f>
        <v>0</v>
      </c>
      <c r="E86" s="53">
        <f t="shared" si="113"/>
        <v>0</v>
      </c>
      <c r="F86" s="53">
        <f t="shared" si="113"/>
        <v>0</v>
      </c>
      <c r="G86" s="53">
        <f t="shared" si="113"/>
        <v>0</v>
      </c>
      <c r="H86" s="53">
        <f t="shared" si="113"/>
        <v>0</v>
      </c>
      <c r="I86" s="53">
        <f t="shared" si="113"/>
        <v>0</v>
      </c>
      <c r="J86" s="104"/>
      <c r="K86" s="104"/>
      <c r="L86" s="275"/>
      <c r="M86" s="275"/>
      <c r="N86" s="53">
        <f t="shared" ref="N86:Q86" si="114">N87+N88+N89+N90+N91</f>
        <v>0</v>
      </c>
      <c r="O86" s="53">
        <f t="shared" si="114"/>
        <v>0</v>
      </c>
      <c r="P86" s="53">
        <f t="shared" si="114"/>
        <v>0</v>
      </c>
      <c r="Q86" s="53">
        <f t="shared" si="114"/>
        <v>0</v>
      </c>
      <c r="R86" s="52">
        <f t="shared" si="95"/>
        <v>0</v>
      </c>
      <c r="S86" s="19" t="str">
        <f t="shared" si="96"/>
        <v>OK</v>
      </c>
    </row>
    <row r="87" spans="1:19" s="133" customFormat="1" ht="40.15" customHeight="1" x14ac:dyDescent="0.2">
      <c r="A87" s="135"/>
      <c r="B87" s="3" t="s">
        <v>205</v>
      </c>
      <c r="C87" s="373"/>
      <c r="D87" s="373"/>
      <c r="E87" s="53">
        <f>C87+D87</f>
        <v>0</v>
      </c>
      <c r="F87" s="373"/>
      <c r="G87" s="373"/>
      <c r="H87" s="53">
        <f t="shared" si="99"/>
        <v>0</v>
      </c>
      <c r="I87" s="53">
        <f t="shared" si="100"/>
        <v>0</v>
      </c>
      <c r="J87" s="105" t="s">
        <v>282</v>
      </c>
      <c r="K87" s="103" t="s">
        <v>205</v>
      </c>
      <c r="L87" s="275"/>
      <c r="M87" s="275"/>
      <c r="N87" s="134"/>
      <c r="O87" s="134"/>
      <c r="P87" s="134"/>
      <c r="Q87" s="134"/>
      <c r="R87" s="52">
        <f t="shared" si="95"/>
        <v>0</v>
      </c>
      <c r="S87" s="19" t="str">
        <f t="shared" si="96"/>
        <v>OK</v>
      </c>
    </row>
    <row r="88" spans="1:19" s="133" customFormat="1" ht="38.450000000000003" customHeight="1" x14ac:dyDescent="0.2">
      <c r="A88" s="135"/>
      <c r="B88" s="3" t="s">
        <v>206</v>
      </c>
      <c r="C88" s="373"/>
      <c r="D88" s="373"/>
      <c r="E88" s="53">
        <f t="shared" ref="E88:E95" si="115">C88+D88</f>
        <v>0</v>
      </c>
      <c r="F88" s="373"/>
      <c r="G88" s="373"/>
      <c r="H88" s="53">
        <f t="shared" si="99"/>
        <v>0</v>
      </c>
      <c r="I88" s="53">
        <f t="shared" si="100"/>
        <v>0</v>
      </c>
      <c r="J88" s="105" t="s">
        <v>282</v>
      </c>
      <c r="K88" s="103" t="s">
        <v>283</v>
      </c>
      <c r="L88" s="275"/>
      <c r="M88" s="275"/>
      <c r="N88" s="134"/>
      <c r="O88" s="134"/>
      <c r="P88" s="134"/>
      <c r="Q88" s="134"/>
      <c r="R88" s="52">
        <f t="shared" si="95"/>
        <v>0</v>
      </c>
      <c r="S88" s="19" t="str">
        <f t="shared" si="96"/>
        <v>OK</v>
      </c>
    </row>
    <row r="89" spans="1:19" s="133" customFormat="1" ht="67.150000000000006" customHeight="1" x14ac:dyDescent="0.2">
      <c r="A89" s="135"/>
      <c r="B89" s="3" t="s">
        <v>207</v>
      </c>
      <c r="C89" s="373"/>
      <c r="D89" s="373"/>
      <c r="E89" s="53">
        <f t="shared" si="115"/>
        <v>0</v>
      </c>
      <c r="F89" s="373"/>
      <c r="G89" s="373"/>
      <c r="H89" s="53">
        <f t="shared" si="99"/>
        <v>0</v>
      </c>
      <c r="I89" s="53">
        <f t="shared" si="100"/>
        <v>0</v>
      </c>
      <c r="J89" s="105" t="s">
        <v>282</v>
      </c>
      <c r="K89" s="103" t="s">
        <v>207</v>
      </c>
      <c r="L89" s="275"/>
      <c r="M89" s="275"/>
      <c r="N89" s="134"/>
      <c r="O89" s="134"/>
      <c r="P89" s="134"/>
      <c r="Q89" s="134"/>
      <c r="R89" s="52">
        <f t="shared" si="95"/>
        <v>0</v>
      </c>
      <c r="S89" s="19" t="str">
        <f t="shared" si="96"/>
        <v>OK</v>
      </c>
    </row>
    <row r="90" spans="1:19" s="133" customFormat="1" ht="36" x14ac:dyDescent="0.2">
      <c r="A90" s="135"/>
      <c r="B90" s="3" t="s">
        <v>208</v>
      </c>
      <c r="C90" s="373"/>
      <c r="D90" s="373"/>
      <c r="E90" s="53">
        <f t="shared" si="115"/>
        <v>0</v>
      </c>
      <c r="F90" s="373"/>
      <c r="G90" s="373"/>
      <c r="H90" s="53">
        <f t="shared" si="99"/>
        <v>0</v>
      </c>
      <c r="I90" s="53">
        <f t="shared" si="100"/>
        <v>0</v>
      </c>
      <c r="J90" s="105" t="s">
        <v>282</v>
      </c>
      <c r="K90" s="103" t="s">
        <v>284</v>
      </c>
      <c r="L90" s="275"/>
      <c r="M90" s="275"/>
      <c r="N90" s="134"/>
      <c r="O90" s="134"/>
      <c r="P90" s="134"/>
      <c r="Q90" s="134"/>
      <c r="R90" s="52">
        <f t="shared" si="95"/>
        <v>0</v>
      </c>
      <c r="S90" s="19" t="str">
        <f t="shared" si="96"/>
        <v>OK</v>
      </c>
    </row>
    <row r="91" spans="1:19" s="133" customFormat="1" ht="49.9" customHeight="1" x14ac:dyDescent="0.2">
      <c r="A91" s="135"/>
      <c r="B91" s="3" t="s">
        <v>209</v>
      </c>
      <c r="C91" s="373"/>
      <c r="D91" s="373"/>
      <c r="E91" s="53">
        <f t="shared" si="115"/>
        <v>0</v>
      </c>
      <c r="F91" s="373"/>
      <c r="G91" s="373"/>
      <c r="H91" s="53">
        <f t="shared" si="99"/>
        <v>0</v>
      </c>
      <c r="I91" s="53">
        <f t="shared" si="100"/>
        <v>0</v>
      </c>
      <c r="J91" s="105" t="s">
        <v>282</v>
      </c>
      <c r="K91" s="103" t="s">
        <v>285</v>
      </c>
      <c r="L91" s="275"/>
      <c r="M91" s="275"/>
      <c r="N91" s="134"/>
      <c r="O91" s="134"/>
      <c r="P91" s="134"/>
      <c r="Q91" s="134"/>
      <c r="R91" s="52">
        <f t="shared" si="95"/>
        <v>0</v>
      </c>
      <c r="S91" s="19" t="str">
        <f t="shared" si="96"/>
        <v>OK</v>
      </c>
    </row>
    <row r="92" spans="1:19" s="66" customFormat="1" ht="56.45" customHeight="1" x14ac:dyDescent="0.2">
      <c r="A92" s="377" t="s">
        <v>210</v>
      </c>
      <c r="B92" s="378" t="s">
        <v>501</v>
      </c>
      <c r="C92" s="417">
        <f>SUM(C93:C94)</f>
        <v>0</v>
      </c>
      <c r="D92" s="417">
        <f t="shared" ref="D92:I92" si="116">SUM(D93:D94)</f>
        <v>0</v>
      </c>
      <c r="E92" s="417">
        <f t="shared" si="116"/>
        <v>0</v>
      </c>
      <c r="F92" s="417">
        <f t="shared" si="116"/>
        <v>0</v>
      </c>
      <c r="G92" s="417">
        <f t="shared" si="116"/>
        <v>0</v>
      </c>
      <c r="H92" s="417">
        <f t="shared" si="116"/>
        <v>0</v>
      </c>
      <c r="I92" s="417">
        <f t="shared" si="116"/>
        <v>0</v>
      </c>
      <c r="J92" s="51"/>
      <c r="K92" s="139"/>
      <c r="L92" s="446" t="str">
        <f>IF(E92&gt;SUM(E10-E6+E15+E77-E71)*Instructiuni!F16,"!!! Atentie prag","")</f>
        <v/>
      </c>
      <c r="M92" s="275"/>
      <c r="N92" s="51">
        <f t="shared" ref="N92:Q92" si="117">SUM(N93:N94)</f>
        <v>0</v>
      </c>
      <c r="O92" s="51">
        <f t="shared" si="117"/>
        <v>0</v>
      </c>
      <c r="P92" s="51">
        <f t="shared" si="117"/>
        <v>0</v>
      </c>
      <c r="Q92" s="51">
        <f t="shared" si="117"/>
        <v>0</v>
      </c>
      <c r="R92" s="52">
        <f t="shared" si="95"/>
        <v>0</v>
      </c>
      <c r="S92" s="19" t="str">
        <f t="shared" si="96"/>
        <v>OK</v>
      </c>
    </row>
    <row r="93" spans="1:19" ht="26.45" customHeight="1" x14ac:dyDescent="0.2">
      <c r="A93" s="64"/>
      <c r="B93" s="236" t="s">
        <v>569</v>
      </c>
      <c r="C93" s="373"/>
      <c r="D93" s="373"/>
      <c r="E93" s="53">
        <f t="shared" ref="E93:E94" si="118">C93+D93</f>
        <v>0</v>
      </c>
      <c r="F93" s="373"/>
      <c r="G93" s="373"/>
      <c r="H93" s="53">
        <f t="shared" si="99"/>
        <v>0</v>
      </c>
      <c r="I93" s="53">
        <f t="shared" si="100"/>
        <v>0</v>
      </c>
      <c r="J93" s="105" t="s">
        <v>257</v>
      </c>
      <c r="K93" s="103" t="s">
        <v>281</v>
      </c>
      <c r="L93" s="275"/>
      <c r="M93" s="275"/>
      <c r="N93" s="89"/>
      <c r="O93" s="89"/>
      <c r="P93" s="89"/>
      <c r="Q93" s="89"/>
      <c r="R93" s="52">
        <f t="shared" si="95"/>
        <v>0</v>
      </c>
      <c r="S93" s="19" t="str">
        <f t="shared" si="96"/>
        <v>OK</v>
      </c>
    </row>
    <row r="94" spans="1:19" ht="56.45" customHeight="1" x14ac:dyDescent="0.2">
      <c r="A94" s="64"/>
      <c r="B94" s="236" t="s">
        <v>580</v>
      </c>
      <c r="C94" s="373"/>
      <c r="D94" s="373"/>
      <c r="E94" s="53">
        <f t="shared" si="118"/>
        <v>0</v>
      </c>
      <c r="F94" s="373"/>
      <c r="G94" s="373"/>
      <c r="H94" s="53">
        <f t="shared" si="99"/>
        <v>0</v>
      </c>
      <c r="I94" s="53">
        <f t="shared" si="100"/>
        <v>0</v>
      </c>
      <c r="J94" s="105" t="s">
        <v>257</v>
      </c>
      <c r="K94" s="103" t="str">
        <f>'Buget Categorii Cheltuieli'!B15</f>
        <v>Cheltuieli pentru amplasarea de statii si puncte de incarcare electrica</v>
      </c>
      <c r="L94" s="275"/>
      <c r="M94" s="275"/>
      <c r="N94" s="89"/>
      <c r="O94" s="89"/>
      <c r="P94" s="89"/>
      <c r="Q94" s="89"/>
      <c r="R94" s="52">
        <f t="shared" si="95"/>
        <v>0</v>
      </c>
      <c r="S94" s="19" t="str">
        <f t="shared" si="96"/>
        <v>OK</v>
      </c>
    </row>
    <row r="95" spans="1:19" s="133" customFormat="1" ht="36" x14ac:dyDescent="0.2">
      <c r="A95" s="135" t="s">
        <v>211</v>
      </c>
      <c r="B95" s="3" t="s">
        <v>212</v>
      </c>
      <c r="C95" s="373"/>
      <c r="D95" s="373"/>
      <c r="E95" s="53">
        <f t="shared" si="115"/>
        <v>0</v>
      </c>
      <c r="F95" s="373"/>
      <c r="G95" s="373"/>
      <c r="H95" s="53">
        <f t="shared" si="99"/>
        <v>0</v>
      </c>
      <c r="I95" s="53">
        <f t="shared" si="100"/>
        <v>0</v>
      </c>
      <c r="J95" s="103" t="s">
        <v>296</v>
      </c>
      <c r="K95" s="103" t="s">
        <v>387</v>
      </c>
      <c r="L95" s="275"/>
      <c r="M95" s="275"/>
      <c r="N95" s="89"/>
      <c r="O95" s="134"/>
      <c r="P95" s="134"/>
      <c r="Q95" s="134"/>
      <c r="R95" s="52">
        <f t="shared" si="95"/>
        <v>0</v>
      </c>
      <c r="S95" s="19" t="str">
        <f t="shared" si="96"/>
        <v>OK</v>
      </c>
    </row>
    <row r="96" spans="1:19" s="59" customFormat="1" x14ac:dyDescent="0.2">
      <c r="A96" s="55"/>
      <c r="B96" s="56" t="s">
        <v>20</v>
      </c>
      <c r="C96" s="57">
        <f>C95+C92+C86+C79</f>
        <v>0</v>
      </c>
      <c r="D96" s="57">
        <f t="shared" ref="D96:I96" si="119">D95+D92+D86+D79</f>
        <v>0</v>
      </c>
      <c r="E96" s="57">
        <f>E95+E92+E86+E79</f>
        <v>0</v>
      </c>
      <c r="F96" s="57">
        <f t="shared" si="119"/>
        <v>0</v>
      </c>
      <c r="G96" s="57">
        <f t="shared" si="119"/>
        <v>0</v>
      </c>
      <c r="H96" s="57">
        <f t="shared" si="119"/>
        <v>0</v>
      </c>
      <c r="I96" s="57">
        <f t="shared" si="119"/>
        <v>0</v>
      </c>
      <c r="J96" s="106"/>
      <c r="K96" s="107"/>
      <c r="L96" s="277"/>
      <c r="M96" s="277"/>
      <c r="N96" s="57">
        <f t="shared" ref="N96:Q96" si="120">N95+N92+N86+N79</f>
        <v>0</v>
      </c>
      <c r="O96" s="57">
        <f t="shared" si="120"/>
        <v>0</v>
      </c>
      <c r="P96" s="57">
        <f t="shared" si="120"/>
        <v>0</v>
      </c>
      <c r="Q96" s="57">
        <f t="shared" si="120"/>
        <v>0</v>
      </c>
      <c r="R96" s="52">
        <f t="shared" si="95"/>
        <v>0</v>
      </c>
      <c r="S96" s="19" t="str">
        <f t="shared" si="96"/>
        <v>OK</v>
      </c>
    </row>
    <row r="97" spans="1:19" x14ac:dyDescent="0.2">
      <c r="A97" s="50" t="s">
        <v>28</v>
      </c>
      <c r="B97" s="473" t="s">
        <v>213</v>
      </c>
      <c r="C97" s="473"/>
      <c r="D97" s="473"/>
      <c r="E97" s="473"/>
      <c r="F97" s="473"/>
      <c r="G97" s="473"/>
      <c r="H97" s="473"/>
      <c r="I97" s="473"/>
      <c r="J97" s="108"/>
      <c r="K97" s="95"/>
      <c r="L97" s="275"/>
      <c r="M97" s="275"/>
      <c r="N97" s="43"/>
      <c r="O97" s="43"/>
      <c r="P97" s="43"/>
      <c r="Q97" s="43"/>
      <c r="R97" s="52">
        <f t="shared" si="95"/>
        <v>0</v>
      </c>
      <c r="S97" s="19" t="str">
        <f t="shared" si="96"/>
        <v>OK</v>
      </c>
    </row>
    <row r="98" spans="1:19" ht="27" x14ac:dyDescent="0.2">
      <c r="A98" s="60" t="s">
        <v>56</v>
      </c>
      <c r="B98" s="54" t="s">
        <v>157</v>
      </c>
      <c r="C98" s="373"/>
      <c r="D98" s="373"/>
      <c r="E98" s="53">
        <f>C98+D98</f>
        <v>0</v>
      </c>
      <c r="F98" s="373"/>
      <c r="G98" s="373"/>
      <c r="H98" s="53">
        <f t="shared" ref="H98:H100" si="121">F98+G98</f>
        <v>0</v>
      </c>
      <c r="I98" s="53">
        <f t="shared" ref="I98:I100" si="122">E98+H98</f>
        <v>0</v>
      </c>
      <c r="J98" s="103" t="s">
        <v>257</v>
      </c>
      <c r="K98" s="103" t="s">
        <v>279</v>
      </c>
      <c r="L98" s="275"/>
      <c r="M98" s="275"/>
      <c r="N98" s="89"/>
      <c r="O98" s="89"/>
      <c r="P98" s="89"/>
      <c r="Q98" s="89"/>
      <c r="R98" s="52">
        <f t="shared" si="95"/>
        <v>0</v>
      </c>
      <c r="S98" s="19" t="str">
        <f t="shared" si="96"/>
        <v>OK</v>
      </c>
    </row>
    <row r="99" spans="1:19" ht="18" x14ac:dyDescent="0.2">
      <c r="A99" s="60" t="s">
        <v>50</v>
      </c>
      <c r="B99" s="54" t="s">
        <v>158</v>
      </c>
      <c r="C99" s="373"/>
      <c r="D99" s="373"/>
      <c r="E99" s="53">
        <f>C99+D99</f>
        <v>0</v>
      </c>
      <c r="F99" s="373"/>
      <c r="G99" s="373"/>
      <c r="H99" s="53">
        <f t="shared" si="121"/>
        <v>0</v>
      </c>
      <c r="I99" s="53">
        <f t="shared" si="122"/>
        <v>0</v>
      </c>
      <c r="J99" s="103" t="s">
        <v>257</v>
      </c>
      <c r="K99" s="103" t="s">
        <v>280</v>
      </c>
      <c r="L99" s="275"/>
      <c r="M99" s="275"/>
      <c r="N99" s="89"/>
      <c r="O99" s="89"/>
      <c r="P99" s="89"/>
      <c r="Q99" s="89"/>
      <c r="R99" s="52">
        <f t="shared" si="95"/>
        <v>0</v>
      </c>
      <c r="S99" s="19" t="str">
        <f t="shared" si="96"/>
        <v>OK</v>
      </c>
    </row>
    <row r="100" spans="1:19" s="402" customFormat="1" x14ac:dyDescent="0.2">
      <c r="A100" s="397"/>
      <c r="B100" s="56" t="s">
        <v>21</v>
      </c>
      <c r="C100" s="398">
        <f>SUM(C98:C99)</f>
        <v>0</v>
      </c>
      <c r="D100" s="398">
        <f t="shared" ref="D100:G100" si="123">SUM(D98:D99)</f>
        <v>0</v>
      </c>
      <c r="E100" s="398">
        <f t="shared" si="123"/>
        <v>0</v>
      </c>
      <c r="F100" s="398">
        <f t="shared" si="123"/>
        <v>0</v>
      </c>
      <c r="G100" s="398">
        <f t="shared" si="123"/>
        <v>0</v>
      </c>
      <c r="H100" s="399">
        <f t="shared" si="121"/>
        <v>0</v>
      </c>
      <c r="I100" s="399">
        <f t="shared" si="122"/>
        <v>0</v>
      </c>
      <c r="J100" s="400"/>
      <c r="K100" s="400"/>
      <c r="L100" s="401"/>
      <c r="M100" s="401"/>
      <c r="N100" s="398">
        <f t="shared" ref="N100:Q100" si="124">SUM(N98:N99)</f>
        <v>0</v>
      </c>
      <c r="O100" s="398">
        <f t="shared" si="124"/>
        <v>0</v>
      </c>
      <c r="P100" s="398">
        <f t="shared" si="124"/>
        <v>0</v>
      </c>
      <c r="Q100" s="398">
        <f t="shared" si="124"/>
        <v>0</v>
      </c>
      <c r="R100" s="52">
        <f t="shared" si="95"/>
        <v>0</v>
      </c>
      <c r="S100" s="19" t="str">
        <f t="shared" si="96"/>
        <v>OK</v>
      </c>
    </row>
    <row r="101" spans="1:19" s="59" customFormat="1" ht="22.9" customHeight="1" x14ac:dyDescent="0.2">
      <c r="A101" s="121"/>
      <c r="B101" s="122" t="s">
        <v>215</v>
      </c>
      <c r="C101" s="123">
        <f t="shared" ref="C101:I101" si="125">C100+C96+C77+C58+C15+C10</f>
        <v>0</v>
      </c>
      <c r="D101" s="123">
        <f t="shared" si="125"/>
        <v>0</v>
      </c>
      <c r="E101" s="123">
        <f t="shared" si="125"/>
        <v>0</v>
      </c>
      <c r="F101" s="123">
        <f t="shared" si="125"/>
        <v>0</v>
      </c>
      <c r="G101" s="123">
        <f t="shared" si="125"/>
        <v>0</v>
      </c>
      <c r="H101" s="123">
        <f t="shared" si="125"/>
        <v>0</v>
      </c>
      <c r="I101" s="123">
        <f t="shared" si="125"/>
        <v>0</v>
      </c>
      <c r="J101" s="124"/>
      <c r="K101" s="124"/>
      <c r="L101" s="277"/>
      <c r="M101" s="277"/>
      <c r="N101" s="57">
        <f>N100+N96+N77+N58+N15+N10</f>
        <v>0</v>
      </c>
      <c r="O101" s="57">
        <f>O100+O96+O77+O58+O15+O10</f>
        <v>0</v>
      </c>
      <c r="P101" s="57">
        <f>P100+P96+P77+P58+P15+P10</f>
        <v>0</v>
      </c>
      <c r="Q101" s="57">
        <f>Q100+Q96+Q77+Q58+Q15+Q10</f>
        <v>0</v>
      </c>
      <c r="R101" s="52">
        <f t="shared" si="95"/>
        <v>0</v>
      </c>
      <c r="S101" s="19" t="str">
        <f t="shared" si="96"/>
        <v>OK</v>
      </c>
    </row>
    <row r="102" spans="1:19" s="59" customFormat="1" ht="26.45" customHeight="1" x14ac:dyDescent="0.2">
      <c r="A102" s="62"/>
      <c r="B102" s="56" t="s">
        <v>214</v>
      </c>
      <c r="C102" s="57">
        <f t="shared" ref="C102:I102" si="126">C7+C8+C9+C12+C60+C63+C80</f>
        <v>0</v>
      </c>
      <c r="D102" s="57">
        <f t="shared" si="126"/>
        <v>0</v>
      </c>
      <c r="E102" s="57">
        <f t="shared" si="126"/>
        <v>0</v>
      </c>
      <c r="F102" s="57">
        <f t="shared" si="126"/>
        <v>0</v>
      </c>
      <c r="G102" s="57">
        <f t="shared" si="126"/>
        <v>0</v>
      </c>
      <c r="H102" s="57">
        <f t="shared" si="126"/>
        <v>0</v>
      </c>
      <c r="I102" s="57">
        <f t="shared" si="126"/>
        <v>0</v>
      </c>
      <c r="J102" s="102"/>
      <c r="K102" s="102"/>
      <c r="L102" s="277"/>
      <c r="M102" s="277"/>
      <c r="N102" s="57">
        <f>N7+N8+N9+N12+N60+N63+N80</f>
        <v>0</v>
      </c>
      <c r="O102" s="57">
        <f>O7+O8+O9+O12+O60+O63+O80</f>
        <v>0</v>
      </c>
      <c r="P102" s="57">
        <f>P7+P8+P9+P12+P60+P63+P80</f>
        <v>0</v>
      </c>
      <c r="Q102" s="57">
        <f>Q7+Q8+Q9+Q12+Q60+Q63+Q80</f>
        <v>0</v>
      </c>
      <c r="R102" s="52">
        <f t="shared" si="95"/>
        <v>0</v>
      </c>
      <c r="S102" s="19" t="str">
        <f t="shared" si="96"/>
        <v>OK</v>
      </c>
    </row>
    <row r="103" spans="1:19" s="66" customFormat="1" x14ac:dyDescent="0.2">
      <c r="A103" s="65" t="s">
        <v>64</v>
      </c>
      <c r="B103" s="473" t="s">
        <v>343</v>
      </c>
      <c r="C103" s="474"/>
      <c r="D103" s="474"/>
      <c r="E103" s="474"/>
      <c r="F103" s="474"/>
      <c r="G103" s="474"/>
      <c r="H103" s="474"/>
      <c r="I103" s="474"/>
      <c r="J103" s="109"/>
      <c r="K103" s="109"/>
      <c r="L103" s="275"/>
      <c r="M103" s="275"/>
      <c r="N103" s="43"/>
      <c r="O103" s="43"/>
      <c r="P103" s="43"/>
      <c r="Q103" s="43"/>
      <c r="R103" s="52">
        <f t="shared" si="95"/>
        <v>0</v>
      </c>
      <c r="S103" s="19" t="str">
        <f t="shared" si="96"/>
        <v>OK</v>
      </c>
    </row>
    <row r="104" spans="1:19" s="140" customFormat="1" ht="48" x14ac:dyDescent="0.2">
      <c r="A104" s="65" t="s">
        <v>65</v>
      </c>
      <c r="B104" s="3" t="s">
        <v>502</v>
      </c>
      <c r="C104" s="373"/>
      <c r="D104" s="373"/>
      <c r="E104" s="53">
        <f>C104+D104</f>
        <v>0</v>
      </c>
      <c r="F104" s="373"/>
      <c r="G104" s="373"/>
      <c r="H104" s="53">
        <f>F104+G104</f>
        <v>0</v>
      </c>
      <c r="I104" s="53">
        <f>E104+H104</f>
        <v>0</v>
      </c>
      <c r="J104" s="103" t="s">
        <v>296</v>
      </c>
      <c r="K104" s="103" t="s">
        <v>387</v>
      </c>
      <c r="L104" s="287"/>
      <c r="M104" s="275"/>
      <c r="N104" s="134"/>
      <c r="O104" s="134"/>
      <c r="P104" s="134"/>
      <c r="Q104" s="134"/>
      <c r="R104" s="52">
        <f t="shared" si="95"/>
        <v>0</v>
      </c>
      <c r="S104" s="19" t="str">
        <f t="shared" si="96"/>
        <v>OK</v>
      </c>
    </row>
    <row r="105" spans="1:19" s="66" customFormat="1" ht="21" hidden="1" x14ac:dyDescent="0.2">
      <c r="A105" s="65" t="s">
        <v>159</v>
      </c>
      <c r="B105" s="3" t="s">
        <v>344</v>
      </c>
      <c r="C105" s="373"/>
      <c r="D105" s="373"/>
      <c r="E105" s="53">
        <f>C105+D105</f>
        <v>0</v>
      </c>
      <c r="F105" s="373"/>
      <c r="G105" s="373"/>
      <c r="H105" s="53">
        <f>F105+G105</f>
        <v>0</v>
      </c>
      <c r="I105" s="53">
        <f>E105+H105</f>
        <v>0</v>
      </c>
      <c r="J105" s="105" t="s">
        <v>262</v>
      </c>
      <c r="K105" s="103" t="s">
        <v>434</v>
      </c>
      <c r="L105" s="275" t="str">
        <f>IF(E105&gt;C117*Instructiuni!F26,"!!! Atentie prag","")</f>
        <v/>
      </c>
      <c r="M105" s="275"/>
      <c r="N105" s="89"/>
      <c r="O105" s="89"/>
      <c r="P105" s="89"/>
      <c r="Q105" s="89"/>
      <c r="R105" s="52">
        <f t="shared" si="95"/>
        <v>0</v>
      </c>
      <c r="S105" s="19" t="str">
        <f t="shared" si="96"/>
        <v>OK</v>
      </c>
    </row>
    <row r="106" spans="1:19" s="66" customFormat="1" ht="26.45" customHeight="1" x14ac:dyDescent="0.2">
      <c r="A106" s="65" t="s">
        <v>160</v>
      </c>
      <c r="B106" s="3" t="s">
        <v>503</v>
      </c>
      <c r="C106" s="373"/>
      <c r="D106" s="373"/>
      <c r="E106" s="53">
        <f>C106+D106</f>
        <v>0</v>
      </c>
      <c r="F106" s="373"/>
      <c r="G106" s="373"/>
      <c r="H106" s="53">
        <f>F106+G106</f>
        <v>0</v>
      </c>
      <c r="I106" s="53">
        <f>E106+H106</f>
        <v>0</v>
      </c>
      <c r="J106" s="103" t="s">
        <v>296</v>
      </c>
      <c r="K106" s="103" t="s">
        <v>387</v>
      </c>
      <c r="L106" s="275"/>
      <c r="M106" s="275"/>
      <c r="N106" s="89"/>
      <c r="O106" s="89"/>
      <c r="P106" s="89"/>
      <c r="Q106" s="89"/>
      <c r="R106" s="52">
        <f t="shared" si="95"/>
        <v>0</v>
      </c>
      <c r="S106" s="19" t="str">
        <f t="shared" si="96"/>
        <v>OK</v>
      </c>
    </row>
    <row r="107" spans="1:19" s="66" customFormat="1" ht="16.899999999999999" hidden="1" customHeight="1" x14ac:dyDescent="0.2">
      <c r="A107" s="65" t="s">
        <v>165</v>
      </c>
      <c r="B107" s="31"/>
      <c r="C107" s="373">
        <v>0</v>
      </c>
      <c r="D107" s="373">
        <v>0</v>
      </c>
      <c r="E107" s="53"/>
      <c r="F107" s="373"/>
      <c r="G107" s="373"/>
      <c r="H107" s="53"/>
      <c r="I107" s="53"/>
      <c r="J107" s="109"/>
      <c r="K107" s="109"/>
      <c r="L107" s="275"/>
      <c r="M107" s="275"/>
      <c r="N107" s="89">
        <f t="shared" ref="N107" si="127">I107/4</f>
        <v>0</v>
      </c>
      <c r="O107" s="89">
        <v>0</v>
      </c>
      <c r="P107" s="89">
        <v>0</v>
      </c>
      <c r="Q107" s="89">
        <v>0</v>
      </c>
      <c r="R107" s="52">
        <f t="shared" ref="R107" si="128">SUM(N107:Q107)</f>
        <v>0</v>
      </c>
      <c r="S107" s="19" t="str">
        <f>IF(R107=I107,"OK","ERROR")</f>
        <v>OK</v>
      </c>
    </row>
    <row r="108" spans="1:19" s="59" customFormat="1" x14ac:dyDescent="0.2">
      <c r="A108" s="55"/>
      <c r="B108" s="56" t="s">
        <v>63</v>
      </c>
      <c r="C108" s="57">
        <f>SUM( C104:C107)</f>
        <v>0</v>
      </c>
      <c r="D108" s="57">
        <f t="shared" ref="D108:I108" si="129">SUM( D104:D107)</f>
        <v>0</v>
      </c>
      <c r="E108" s="57">
        <f t="shared" si="129"/>
        <v>0</v>
      </c>
      <c r="F108" s="57">
        <f t="shared" si="129"/>
        <v>0</v>
      </c>
      <c r="G108" s="57">
        <f t="shared" si="129"/>
        <v>0</v>
      </c>
      <c r="H108" s="57">
        <f t="shared" si="129"/>
        <v>0</v>
      </c>
      <c r="I108" s="57">
        <f t="shared" si="129"/>
        <v>0</v>
      </c>
      <c r="J108" s="110"/>
      <c r="K108" s="110"/>
      <c r="L108" s="278"/>
      <c r="M108" s="278"/>
      <c r="N108" s="67">
        <f>SUM(N104:N107)</f>
        <v>0</v>
      </c>
      <c r="O108" s="67">
        <f t="shared" ref="O108:R108" si="130">SUM(O104:O107)</f>
        <v>0</v>
      </c>
      <c r="P108" s="67">
        <f t="shared" si="130"/>
        <v>0</v>
      </c>
      <c r="Q108" s="67">
        <f t="shared" si="130"/>
        <v>0</v>
      </c>
      <c r="R108" s="67">
        <f t="shared" si="130"/>
        <v>0</v>
      </c>
      <c r="S108" s="58" t="str">
        <f>IF(R108=I108,"OK","ERROR")</f>
        <v>OK</v>
      </c>
    </row>
    <row r="109" spans="1:19" s="70" customFormat="1" x14ac:dyDescent="0.2">
      <c r="A109" s="60"/>
      <c r="B109" s="68"/>
      <c r="C109" s="69"/>
      <c r="D109" s="69"/>
      <c r="E109" s="69"/>
      <c r="F109" s="69"/>
      <c r="G109" s="69"/>
      <c r="H109" s="69"/>
      <c r="I109" s="69"/>
      <c r="J109" s="111"/>
      <c r="K109" s="112"/>
      <c r="L109" s="279"/>
      <c r="M109" s="279"/>
      <c r="N109" s="42"/>
      <c r="O109" s="43"/>
      <c r="P109" s="43"/>
      <c r="Q109" s="43"/>
      <c r="R109" s="52"/>
      <c r="S109" s="19"/>
    </row>
    <row r="110" spans="1:19" s="71" customFormat="1" ht="33" customHeight="1" x14ac:dyDescent="0.2">
      <c r="A110" s="117"/>
      <c r="B110" s="118" t="s">
        <v>217</v>
      </c>
      <c r="C110" s="119">
        <f>C108+C101</f>
        <v>0</v>
      </c>
      <c r="D110" s="119">
        <f t="shared" ref="D110:I110" si="131">D108+D101</f>
        <v>0</v>
      </c>
      <c r="E110" s="119">
        <f t="shared" si="131"/>
        <v>0</v>
      </c>
      <c r="F110" s="119">
        <f t="shared" si="131"/>
        <v>0</v>
      </c>
      <c r="G110" s="119">
        <f t="shared" si="131"/>
        <v>0</v>
      </c>
      <c r="H110" s="119">
        <f t="shared" si="131"/>
        <v>0</v>
      </c>
      <c r="I110" s="119">
        <f t="shared" si="131"/>
        <v>0</v>
      </c>
      <c r="J110" s="120"/>
      <c r="K110" s="120"/>
      <c r="L110" s="278"/>
      <c r="M110" s="280" t="s">
        <v>217</v>
      </c>
      <c r="N110" s="119">
        <f>N108+N101</f>
        <v>0</v>
      </c>
      <c r="O110" s="119">
        <f t="shared" ref="O110:R110" si="132">O108+O101</f>
        <v>0</v>
      </c>
      <c r="P110" s="119">
        <f t="shared" si="132"/>
        <v>0</v>
      </c>
      <c r="Q110" s="119">
        <f t="shared" si="132"/>
        <v>0</v>
      </c>
      <c r="R110" s="119">
        <f t="shared" si="132"/>
        <v>0</v>
      </c>
      <c r="S110" s="19" t="str">
        <f>IF(R110=I110,"OK","ERROR")</f>
        <v>OK</v>
      </c>
    </row>
    <row r="111" spans="1:19" s="140" customFormat="1" ht="33" customHeight="1" x14ac:dyDescent="0.2">
      <c r="A111" s="367"/>
      <c r="B111" s="139" t="s">
        <v>387</v>
      </c>
      <c r="C111" s="53">
        <f>C46+C106+C95+C44+C43+C42+C39+C104</f>
        <v>0</v>
      </c>
      <c r="D111" s="53">
        <f t="shared" ref="D111:I111" si="133">D46+D106+D95+D44+D43+D42+D39+D104</f>
        <v>0</v>
      </c>
      <c r="E111" s="53">
        <f t="shared" si="133"/>
        <v>0</v>
      </c>
      <c r="F111" s="53">
        <f t="shared" si="133"/>
        <v>0</v>
      </c>
      <c r="G111" s="53">
        <f t="shared" si="133"/>
        <v>0</v>
      </c>
      <c r="H111" s="53">
        <f t="shared" si="133"/>
        <v>0</v>
      </c>
      <c r="I111" s="53">
        <f t="shared" si="133"/>
        <v>0</v>
      </c>
      <c r="J111" s="446" t="str">
        <f>IF(E111&gt;SUM(E100+E92+E91+E90+E89+E88+E87+E83+E80+E77+E55+E48+E45+E36+E33+E32+E29+E25+E24+E20+E21+E19+E15+E7+E8+E9+E28+E27+E6+E18)*Instructiuni!F20,"!!! Atentie prag","")</f>
        <v/>
      </c>
      <c r="K111" s="392"/>
      <c r="L111" s="393"/>
      <c r="M111" s="394"/>
      <c r="N111" s="395"/>
      <c r="O111" s="53"/>
      <c r="P111" s="53"/>
      <c r="Q111" s="53"/>
      <c r="R111" s="53"/>
      <c r="S111" s="396"/>
    </row>
    <row r="112" spans="1:19" s="391" customFormat="1" ht="58.9" customHeight="1" x14ac:dyDescent="0.2">
      <c r="A112" s="65"/>
      <c r="B112" s="68" t="s">
        <v>554</v>
      </c>
      <c r="C112" s="69">
        <f>C14+C23+C31+C35+C38+C51+C54+C62+C65+C68+C76+C82+C85+C94+C57</f>
        <v>0</v>
      </c>
      <c r="D112" s="69">
        <f t="shared" ref="D112:I112" si="134">D14+D23+D31+D35+D38+D51+D54+D62+D65+D68+D76+D82+D85+D94+D57</f>
        <v>0</v>
      </c>
      <c r="E112" s="69">
        <f t="shared" si="134"/>
        <v>0</v>
      </c>
      <c r="F112" s="69">
        <f t="shared" si="134"/>
        <v>0</v>
      </c>
      <c r="G112" s="69">
        <f t="shared" si="134"/>
        <v>0</v>
      </c>
      <c r="H112" s="69">
        <f t="shared" si="134"/>
        <v>0</v>
      </c>
      <c r="I112" s="69">
        <f t="shared" si="134"/>
        <v>0</v>
      </c>
      <c r="J112" s="369" t="str">
        <f>IF(E112&gt;200000*Instructiuni!D73,"!!! Atentie prag minimis","")</f>
        <v/>
      </c>
      <c r="K112" s="389"/>
      <c r="L112" s="278"/>
      <c r="M112" s="280"/>
      <c r="N112" s="390"/>
      <c r="O112" s="69"/>
      <c r="P112" s="69"/>
      <c r="Q112" s="69"/>
      <c r="R112" s="69"/>
      <c r="S112" s="132"/>
    </row>
    <row r="113" spans="1:20" s="71" customFormat="1" ht="15.6" customHeight="1" x14ac:dyDescent="0.2">
      <c r="A113" s="269"/>
      <c r="B113" s="68"/>
      <c r="C113" s="69"/>
      <c r="D113" s="69"/>
      <c r="E113" s="69"/>
      <c r="F113" s="69"/>
      <c r="G113" s="69"/>
      <c r="H113" s="69"/>
      <c r="I113" s="69"/>
      <c r="J113" s="270"/>
      <c r="K113" s="271"/>
      <c r="L113" s="278"/>
      <c r="M113" s="280"/>
      <c r="N113" s="141"/>
      <c r="O113" s="142"/>
      <c r="P113" s="142"/>
      <c r="Q113" s="142"/>
      <c r="R113" s="142"/>
      <c r="S113" s="19"/>
    </row>
    <row r="114" spans="1:20" ht="33" customHeight="1" x14ac:dyDescent="0.2">
      <c r="A114" s="266" t="s">
        <v>32</v>
      </c>
      <c r="B114" s="267" t="s">
        <v>11</v>
      </c>
      <c r="C114" s="268" t="s">
        <v>29</v>
      </c>
      <c r="D114" s="72"/>
      <c r="E114" s="72"/>
      <c r="F114" s="72"/>
      <c r="G114" s="72"/>
      <c r="H114" s="73"/>
      <c r="I114" s="72"/>
      <c r="J114" s="113"/>
      <c r="K114" s="113"/>
      <c r="L114" s="283"/>
      <c r="M114" s="281" t="s">
        <v>238</v>
      </c>
      <c r="N114" s="143" t="e">
        <f>N110/$I$110</f>
        <v>#DIV/0!</v>
      </c>
      <c r="O114" s="144" t="e">
        <f>O110/$I$110</f>
        <v>#DIV/0!</v>
      </c>
      <c r="P114" s="144" t="e">
        <f>P110/$I$110</f>
        <v>#DIV/0!</v>
      </c>
      <c r="Q114" s="144" t="e">
        <f>Q110/$I$110</f>
        <v>#DIV/0!</v>
      </c>
      <c r="R114" s="144" t="e">
        <f>SUM(N114:Q114)</f>
        <v>#DIV/0!</v>
      </c>
      <c r="S114" s="19"/>
      <c r="T114" s="66"/>
    </row>
    <row r="115" spans="1:20" ht="34.15" customHeight="1" x14ac:dyDescent="0.2">
      <c r="A115" s="74" t="s">
        <v>12</v>
      </c>
      <c r="B115" s="46" t="s">
        <v>13</v>
      </c>
      <c r="C115" s="75">
        <f>I110</f>
        <v>0</v>
      </c>
      <c r="D115" s="22"/>
      <c r="E115" s="23"/>
      <c r="F115" s="23"/>
      <c r="G115" s="23"/>
      <c r="H115" s="25"/>
      <c r="I115" s="26"/>
      <c r="J115" s="114"/>
      <c r="K115" s="113"/>
      <c r="L115" s="283"/>
      <c r="M115" s="281" t="s">
        <v>71</v>
      </c>
      <c r="N115" s="145">
        <f>N110-N117</f>
        <v>0</v>
      </c>
      <c r="O115" s="145">
        <f>O110-O117</f>
        <v>0</v>
      </c>
      <c r="P115" s="145">
        <f>P110-P117</f>
        <v>0</v>
      </c>
      <c r="Q115" s="145">
        <f>Q110-Q117</f>
        <v>0</v>
      </c>
      <c r="R115" s="146">
        <f t="shared" ref="R115:R118" si="135">SUM(N115:Q115)</f>
        <v>0</v>
      </c>
      <c r="S115" s="19"/>
      <c r="T115" s="66"/>
    </row>
    <row r="116" spans="1:20" ht="24" x14ac:dyDescent="0.2">
      <c r="A116" s="74" t="s">
        <v>33</v>
      </c>
      <c r="B116" s="39" t="s">
        <v>38</v>
      </c>
      <c r="C116" s="40">
        <f>H110</f>
        <v>0</v>
      </c>
      <c r="D116" s="483"/>
      <c r="E116" s="484"/>
      <c r="F116" s="484"/>
      <c r="G116" s="484"/>
      <c r="H116" s="484"/>
      <c r="I116" s="72"/>
      <c r="J116" s="113"/>
      <c r="K116" s="113"/>
      <c r="L116" s="283"/>
      <c r="M116" s="281" t="s">
        <v>218</v>
      </c>
      <c r="N116" s="143" t="e">
        <f>N115/$E$110</f>
        <v>#DIV/0!</v>
      </c>
      <c r="O116" s="143" t="e">
        <f>O115/$E$110</f>
        <v>#DIV/0!</v>
      </c>
      <c r="P116" s="143" t="e">
        <f>P115/$E$110</f>
        <v>#DIV/0!</v>
      </c>
      <c r="Q116" s="143" t="e">
        <f>Q115/$E$110</f>
        <v>#DIV/0!</v>
      </c>
      <c r="R116" s="144" t="e">
        <f>SUM(N116:Q116)</f>
        <v>#DIV/0!</v>
      </c>
      <c r="S116" s="19"/>
      <c r="T116" s="66"/>
    </row>
    <row r="117" spans="1:20" ht="30.6" customHeight="1" x14ac:dyDescent="0.2">
      <c r="A117" s="74" t="s">
        <v>34</v>
      </c>
      <c r="B117" s="39" t="s">
        <v>14</v>
      </c>
      <c r="C117" s="40">
        <f>E110</f>
        <v>0</v>
      </c>
      <c r="D117" s="483"/>
      <c r="E117" s="484"/>
      <c r="F117" s="484"/>
      <c r="G117" s="484"/>
      <c r="H117" s="484"/>
      <c r="I117" s="76"/>
      <c r="J117" s="113"/>
      <c r="K117" s="113"/>
      <c r="L117" s="283"/>
      <c r="M117" s="281" t="s">
        <v>72</v>
      </c>
      <c r="N117" s="289"/>
      <c r="O117" s="290"/>
      <c r="P117" s="290"/>
      <c r="Q117" s="290"/>
      <c r="R117" s="146">
        <f t="shared" si="135"/>
        <v>0</v>
      </c>
      <c r="S117" s="19" t="str">
        <f>IF(R117=H110,"OK","ERROR")</f>
        <v>OK</v>
      </c>
      <c r="T117" s="83"/>
    </row>
    <row r="118" spans="1:20" ht="19.899999999999999" customHeight="1" x14ac:dyDescent="0.2">
      <c r="A118" s="74" t="s">
        <v>15</v>
      </c>
      <c r="B118" s="46" t="s">
        <v>16</v>
      </c>
      <c r="C118" s="75" t="e">
        <f>SUM(C119:C121)</f>
        <v>#VALUE!</v>
      </c>
      <c r="D118" s="485"/>
      <c r="E118" s="486"/>
      <c r="F118" s="486"/>
      <c r="G118" s="486"/>
      <c r="H118" s="486"/>
      <c r="I118" s="72"/>
      <c r="J118" s="113"/>
      <c r="K118" s="113"/>
      <c r="L118" s="283"/>
      <c r="M118" s="281" t="s">
        <v>346</v>
      </c>
      <c r="N118" s="289"/>
      <c r="O118" s="290"/>
      <c r="P118" s="290"/>
      <c r="Q118" s="290"/>
      <c r="R118" s="146">
        <f t="shared" si="135"/>
        <v>0</v>
      </c>
      <c r="S118" s="77"/>
      <c r="T118" s="66"/>
    </row>
    <row r="119" spans="1:20" ht="24" x14ac:dyDescent="0.2">
      <c r="A119" s="74" t="s">
        <v>35</v>
      </c>
      <c r="B119" s="39" t="s">
        <v>17</v>
      </c>
      <c r="C119" s="78" t="e">
        <f>SUMIF(A128:A130,D120,F128:F130)</f>
        <v>#VALUE!</v>
      </c>
      <c r="D119" s="79" t="s">
        <v>126</v>
      </c>
      <c r="E119" s="80"/>
      <c r="F119" s="481"/>
      <c r="G119" s="481"/>
      <c r="H119" s="481"/>
      <c r="I119" s="481"/>
      <c r="J119" s="481"/>
      <c r="K119" s="115"/>
      <c r="M119" s="282" t="s">
        <v>16</v>
      </c>
      <c r="N119" s="291" t="e">
        <f>N120+N121+N122</f>
        <v>#DIV/0!</v>
      </c>
      <c r="O119" s="291" t="e">
        <f t="shared" ref="O119:Q119" si="136">O120+O121+O122</f>
        <v>#DIV/0!</v>
      </c>
      <c r="P119" s="291" t="e">
        <f t="shared" si="136"/>
        <v>#DIV/0!</v>
      </c>
      <c r="Q119" s="291" t="e">
        <f t="shared" si="136"/>
        <v>#DIV/0!</v>
      </c>
      <c r="R119" s="146" t="e">
        <f>SUM(N119:Q119)</f>
        <v>#DIV/0!</v>
      </c>
      <c r="S119" s="77"/>
      <c r="T119" s="66"/>
    </row>
    <row r="120" spans="1:20" ht="24" x14ac:dyDescent="0.2">
      <c r="A120" s="74" t="s">
        <v>36</v>
      </c>
      <c r="B120" s="39" t="s">
        <v>109</v>
      </c>
      <c r="C120" s="81" t="e">
        <f>C117-'Funding Gap'!D105</f>
        <v>#VALUE!</v>
      </c>
      <c r="D120" s="230">
        <v>1</v>
      </c>
      <c r="E120" s="80"/>
      <c r="F120" s="481"/>
      <c r="G120" s="481"/>
      <c r="H120" s="481"/>
      <c r="I120" s="481"/>
      <c r="J120" s="481"/>
      <c r="K120" s="115"/>
      <c r="M120" s="282" t="s">
        <v>17</v>
      </c>
      <c r="N120" s="291" t="e">
        <f>N116*$C$119</f>
        <v>#DIV/0!</v>
      </c>
      <c r="O120" s="291" t="e">
        <f>O116*$C$119</f>
        <v>#DIV/0!</v>
      </c>
      <c r="P120" s="291" t="e">
        <f>P116*$C$119</f>
        <v>#DIV/0!</v>
      </c>
      <c r="Q120" s="291" t="e">
        <f>Q116*$C$119</f>
        <v>#DIV/0!</v>
      </c>
      <c r="R120" s="146" t="e">
        <f t="shared" ref="R120:R128" si="137">SUM(N120:Q120)</f>
        <v>#DIV/0!</v>
      </c>
      <c r="S120" s="19"/>
      <c r="T120" s="66"/>
    </row>
    <row r="121" spans="1:20" ht="31.9" customHeight="1" x14ac:dyDescent="0.2">
      <c r="A121" s="74" t="s">
        <v>124</v>
      </c>
      <c r="B121" s="39" t="s">
        <v>37</v>
      </c>
      <c r="C121" s="40">
        <f>H110</f>
        <v>0</v>
      </c>
      <c r="D121" s="72"/>
      <c r="E121" s="80"/>
      <c r="F121" s="482"/>
      <c r="G121" s="482"/>
      <c r="H121" s="482"/>
      <c r="I121" s="482"/>
      <c r="J121" s="482"/>
      <c r="K121" s="115"/>
      <c r="M121" s="282" t="s">
        <v>109</v>
      </c>
      <c r="N121" s="291" t="e">
        <f>N116*$C$120</f>
        <v>#DIV/0!</v>
      </c>
      <c r="O121" s="291" t="e">
        <f>O116*$C$120</f>
        <v>#DIV/0!</v>
      </c>
      <c r="P121" s="291" t="e">
        <f>P116*$C$120</f>
        <v>#DIV/0!</v>
      </c>
      <c r="Q121" s="291" t="e">
        <f>Q116*$C$120</f>
        <v>#DIV/0!</v>
      </c>
      <c r="R121" s="146" t="e">
        <f t="shared" si="137"/>
        <v>#DIV/0!</v>
      </c>
      <c r="S121" s="19"/>
      <c r="T121" s="66"/>
    </row>
    <row r="122" spans="1:20" ht="23.45" customHeight="1" x14ac:dyDescent="0.2">
      <c r="A122" s="74" t="s">
        <v>10</v>
      </c>
      <c r="B122" s="46" t="s">
        <v>18</v>
      </c>
      <c r="C122" s="75" t="e">
        <f>C115-C118</f>
        <v>#VALUE!</v>
      </c>
      <c r="D122" s="82"/>
      <c r="E122" s="82"/>
      <c r="F122" s="82"/>
      <c r="G122" s="82"/>
      <c r="H122" s="82"/>
      <c r="I122" s="82"/>
      <c r="J122" s="114"/>
      <c r="K122" s="113"/>
      <c r="L122" s="283"/>
      <c r="M122" s="282" t="s">
        <v>37</v>
      </c>
      <c r="N122" s="291">
        <f>ROUND(N117,2)</f>
        <v>0</v>
      </c>
      <c r="O122" s="291">
        <f>ROUND(O117,2)</f>
        <v>0</v>
      </c>
      <c r="P122" s="291">
        <f>ROUND(P117,2)</f>
        <v>0</v>
      </c>
      <c r="Q122" s="291">
        <f>ROUND(Q117,2)</f>
        <v>0</v>
      </c>
      <c r="R122" s="146">
        <f t="shared" si="137"/>
        <v>0</v>
      </c>
      <c r="S122" s="19"/>
      <c r="T122" s="66"/>
    </row>
    <row r="123" spans="1:20" ht="36" x14ac:dyDescent="0.2">
      <c r="A123" s="74" t="s">
        <v>575</v>
      </c>
      <c r="B123" s="419" t="s">
        <v>572</v>
      </c>
      <c r="C123" s="75">
        <f>SUM(C124:C125)</f>
        <v>0</v>
      </c>
      <c r="D123" s="82"/>
      <c r="E123" s="82"/>
      <c r="F123" s="82"/>
      <c r="G123" s="82"/>
      <c r="H123" s="82"/>
      <c r="I123" s="82"/>
      <c r="J123" s="114"/>
      <c r="K123" s="113"/>
      <c r="L123" s="283"/>
      <c r="M123" s="282" t="s">
        <v>18</v>
      </c>
      <c r="N123" s="291" t="str">
        <f>IFERROR($C$122*$N$116,"")</f>
        <v/>
      </c>
      <c r="O123" s="291" t="str">
        <f>IFERROR($C$122*$O$116,"")</f>
        <v/>
      </c>
      <c r="P123" s="291" t="str">
        <f>IFERROR($C$122*$P$116,"")</f>
        <v/>
      </c>
      <c r="Q123" s="291" t="str">
        <f>IFERROR($C$122*$Q$116,"")</f>
        <v/>
      </c>
      <c r="R123" s="146">
        <f>SUM(N123:Q123)</f>
        <v>0</v>
      </c>
      <c r="S123" s="91" t="e">
        <f>R123-C122</f>
        <v>#VALUE!</v>
      </c>
      <c r="T123" s="66"/>
    </row>
    <row r="124" spans="1:20" ht="36" x14ac:dyDescent="0.2">
      <c r="A124" s="74" t="s">
        <v>576</v>
      </c>
      <c r="B124" s="420" t="s">
        <v>573</v>
      </c>
      <c r="C124" s="75">
        <f>E112</f>
        <v>0</v>
      </c>
      <c r="D124" s="82"/>
      <c r="E124" s="82"/>
      <c r="F124" s="82"/>
      <c r="G124" s="240"/>
      <c r="H124" s="239"/>
      <c r="I124" s="240"/>
      <c r="J124" s="241"/>
      <c r="K124" s="241"/>
      <c r="M124" s="282" t="s">
        <v>241</v>
      </c>
      <c r="N124" s="292" t="e">
        <f>ROUND(N119,2)</f>
        <v>#DIV/0!</v>
      </c>
      <c r="O124" s="292" t="e">
        <f>ROUND(O119,2)</f>
        <v>#DIV/0!</v>
      </c>
      <c r="P124" s="292" t="e">
        <f>ROUND(P119,2)</f>
        <v>#DIV/0!</v>
      </c>
      <c r="Q124" s="292" t="e">
        <f>ROUND(Q119,2)</f>
        <v>#DIV/0!</v>
      </c>
      <c r="R124" s="146" t="e">
        <f t="shared" si="137"/>
        <v>#DIV/0!</v>
      </c>
      <c r="S124" s="19"/>
      <c r="T124" s="66"/>
    </row>
    <row r="125" spans="1:20" ht="25.15" customHeight="1" x14ac:dyDescent="0.2">
      <c r="A125" s="74" t="s">
        <v>577</v>
      </c>
      <c r="B125" s="420" t="s">
        <v>574</v>
      </c>
      <c r="C125" s="75">
        <f>H112</f>
        <v>0</v>
      </c>
      <c r="D125" s="82"/>
      <c r="E125" s="82"/>
      <c r="F125" s="82"/>
      <c r="G125" s="126"/>
      <c r="H125" s="240"/>
      <c r="I125" s="126"/>
      <c r="J125" s="241"/>
      <c r="K125" s="241"/>
      <c r="M125" s="282" t="s">
        <v>243</v>
      </c>
      <c r="N125" s="293"/>
      <c r="O125" s="290"/>
      <c r="P125" s="290"/>
      <c r="Q125" s="290"/>
      <c r="R125" s="146">
        <f t="shared" si="137"/>
        <v>0</v>
      </c>
      <c r="S125" s="19"/>
      <c r="T125" s="66"/>
    </row>
    <row r="126" spans="1:20" ht="58.15" customHeight="1" x14ac:dyDescent="0.2">
      <c r="A126" s="125"/>
      <c r="B126" s="421"/>
      <c r="C126" s="418"/>
      <c r="D126" s="82"/>
      <c r="E126" s="82"/>
      <c r="F126" s="82"/>
      <c r="G126" s="126"/>
      <c r="H126" s="240"/>
      <c r="I126" s="126"/>
      <c r="J126" s="241"/>
      <c r="K126" s="241"/>
      <c r="M126" s="282" t="s">
        <v>242</v>
      </c>
      <c r="N126" s="294" t="e">
        <f>ROUND(N121,2)</f>
        <v>#DIV/0!</v>
      </c>
      <c r="O126" s="294" t="e">
        <f>ROUND(O121,2)</f>
        <v>#DIV/0!</v>
      </c>
      <c r="P126" s="294" t="e">
        <f>ROUND(P121,2)</f>
        <v>#DIV/0!</v>
      </c>
      <c r="Q126" s="294" t="e">
        <f>ROUND(Q121,2)</f>
        <v>#DIV/0!</v>
      </c>
      <c r="R126" s="146" t="e">
        <f t="shared" si="137"/>
        <v>#DIV/0!</v>
      </c>
      <c r="S126" s="19"/>
      <c r="T126" s="66"/>
    </row>
    <row r="127" spans="1:20" ht="22.9" customHeight="1" x14ac:dyDescent="0.2">
      <c r="A127" s="247" t="s">
        <v>126</v>
      </c>
      <c r="B127" s="86" t="s">
        <v>75</v>
      </c>
      <c r="C127" s="248" t="s">
        <v>76</v>
      </c>
      <c r="D127" s="249" t="s">
        <v>77</v>
      </c>
      <c r="E127" s="249" t="s">
        <v>125</v>
      </c>
      <c r="F127" s="249" t="s">
        <v>17</v>
      </c>
      <c r="G127" s="245"/>
      <c r="H127" s="240"/>
      <c r="I127" s="126"/>
      <c r="J127" s="242"/>
      <c r="K127" s="243"/>
      <c r="L127" s="288"/>
      <c r="M127" s="282" t="s">
        <v>244</v>
      </c>
      <c r="N127" s="293">
        <v>0</v>
      </c>
      <c r="O127" s="295">
        <v>0</v>
      </c>
      <c r="P127" s="295">
        <v>0</v>
      </c>
      <c r="Q127" s="295">
        <v>0</v>
      </c>
      <c r="R127" s="146">
        <f t="shared" si="137"/>
        <v>0</v>
      </c>
      <c r="S127" s="19"/>
      <c r="T127" s="66"/>
    </row>
    <row r="128" spans="1:20" x14ac:dyDescent="0.2">
      <c r="A128" s="85" t="s">
        <v>42</v>
      </c>
      <c r="B128" s="487" t="s">
        <v>584</v>
      </c>
      <c r="C128" s="250"/>
      <c r="D128" s="233">
        <f>ROUNDUP(E110,2)</f>
        <v>0</v>
      </c>
      <c r="E128" s="251">
        <v>0.02</v>
      </c>
      <c r="F128" s="234" t="e">
        <f>'Funding Gap'!D105*Buget_cerere!E128</f>
        <v>#VALUE!</v>
      </c>
      <c r="G128" s="245"/>
      <c r="H128" s="240"/>
      <c r="I128" s="240"/>
      <c r="J128" s="244"/>
      <c r="K128" s="243"/>
      <c r="L128" s="288"/>
      <c r="N128" s="91" t="e">
        <f>IF(N124=(N125+N126+N127),"OK","ERROR")</f>
        <v>#DIV/0!</v>
      </c>
      <c r="O128" s="91" t="e">
        <f t="shared" ref="O128:Q128" si="138">IF(O124=(O125+O126+O127),"OK","ERROR")</f>
        <v>#DIV/0!</v>
      </c>
      <c r="P128" s="91" t="e">
        <f t="shared" si="138"/>
        <v>#DIV/0!</v>
      </c>
      <c r="Q128" s="91" t="e">
        <f t="shared" si="138"/>
        <v>#DIV/0!</v>
      </c>
      <c r="R128" s="146" t="e">
        <f t="shared" si="137"/>
        <v>#DIV/0!</v>
      </c>
      <c r="S128" s="19"/>
      <c r="T128" s="66"/>
    </row>
    <row r="129" spans="1:20" ht="71.45" customHeight="1" x14ac:dyDescent="0.2">
      <c r="B129" s="487"/>
      <c r="C129" s="232"/>
      <c r="D129" s="233"/>
      <c r="E129" s="235"/>
      <c r="F129" s="234"/>
      <c r="G129" s="245"/>
      <c r="H129" s="240"/>
      <c r="I129" s="240"/>
      <c r="J129" s="241"/>
      <c r="K129" s="243"/>
      <c r="L129" s="288"/>
      <c r="N129" s="83"/>
      <c r="O129" s="83"/>
      <c r="P129" s="83"/>
      <c r="Q129" s="83"/>
      <c r="R129" s="84"/>
      <c r="S129" s="27"/>
      <c r="T129" s="66"/>
    </row>
    <row r="130" spans="1:20" s="460" customFormat="1" hidden="1" x14ac:dyDescent="0.2">
      <c r="A130" s="448"/>
      <c r="B130" s="449"/>
      <c r="C130" s="450"/>
      <c r="D130" s="451"/>
      <c r="E130" s="452"/>
      <c r="F130" s="453"/>
      <c r="G130" s="245"/>
      <c r="H130" s="246"/>
      <c r="I130" s="246"/>
      <c r="J130" s="454"/>
      <c r="K130" s="455"/>
      <c r="L130" s="456"/>
      <c r="M130" s="457"/>
      <c r="N130" s="147">
        <f>N110-N118-N92</f>
        <v>0</v>
      </c>
      <c r="O130" s="147">
        <f t="shared" ref="O130:Q130" si="139">O110-O118-O92</f>
        <v>0</v>
      </c>
      <c r="P130" s="147">
        <f t="shared" si="139"/>
        <v>0</v>
      </c>
      <c r="Q130" s="147">
        <f t="shared" si="139"/>
        <v>0</v>
      </c>
      <c r="R130" s="148"/>
      <c r="S130" s="458"/>
      <c r="T130" s="459"/>
    </row>
    <row r="131" spans="1:20" x14ac:dyDescent="0.2">
      <c r="A131" s="480"/>
      <c r="B131" s="231"/>
      <c r="C131" s="232"/>
      <c r="D131" s="233"/>
      <c r="E131" s="235"/>
      <c r="F131" s="234"/>
      <c r="G131" s="246"/>
      <c r="H131" s="240"/>
      <c r="I131" s="240"/>
      <c r="J131" s="244"/>
      <c r="K131" s="243"/>
      <c r="L131" s="288"/>
      <c r="N131" s="93"/>
      <c r="O131" s="93"/>
      <c r="P131" s="93"/>
      <c r="Q131" s="93"/>
      <c r="R131" s="92"/>
      <c r="S131" s="27"/>
      <c r="T131" s="66"/>
    </row>
    <row r="132" spans="1:20" x14ac:dyDescent="0.2">
      <c r="A132" s="480"/>
      <c r="B132" s="231"/>
      <c r="C132" s="232"/>
      <c r="D132" s="233"/>
      <c r="E132" s="235"/>
      <c r="F132" s="234"/>
      <c r="G132" s="246"/>
      <c r="H132" s="240"/>
      <c r="I132" s="240"/>
      <c r="J132" s="241"/>
      <c r="K132" s="241"/>
    </row>
    <row r="133" spans="1:20" x14ac:dyDescent="0.2">
      <c r="F133" s="72"/>
      <c r="G133" s="246"/>
      <c r="H133" s="240"/>
      <c r="I133" s="240"/>
      <c r="J133" s="241"/>
      <c r="K133" s="241"/>
    </row>
    <row r="134" spans="1:20" x14ac:dyDescent="0.2">
      <c r="C134" s="82"/>
      <c r="F134" s="72"/>
      <c r="G134" s="246"/>
      <c r="H134" s="240"/>
      <c r="I134" s="240"/>
      <c r="J134" s="241"/>
      <c r="K134" s="241"/>
    </row>
    <row r="135" spans="1:20" x14ac:dyDescent="0.2">
      <c r="G135" s="246"/>
      <c r="H135" s="240"/>
      <c r="I135" s="240"/>
      <c r="J135" s="241"/>
      <c r="K135" s="241"/>
    </row>
    <row r="136" spans="1:20" x14ac:dyDescent="0.2">
      <c r="G136" s="246"/>
      <c r="H136" s="240"/>
      <c r="I136" s="240"/>
      <c r="J136" s="241"/>
      <c r="K136" s="241"/>
    </row>
    <row r="137" spans="1:20" x14ac:dyDescent="0.2">
      <c r="G137" s="246"/>
      <c r="H137" s="240"/>
      <c r="I137" s="240"/>
      <c r="J137" s="241"/>
      <c r="K137" s="241"/>
    </row>
    <row r="138" spans="1:20" x14ac:dyDescent="0.2">
      <c r="G138" s="246"/>
      <c r="H138" s="240"/>
      <c r="I138" s="240"/>
      <c r="J138" s="241"/>
      <c r="K138" s="241"/>
    </row>
    <row r="139" spans="1:20" ht="9" customHeight="1" x14ac:dyDescent="0.2">
      <c r="G139" s="246"/>
      <c r="H139" s="240"/>
      <c r="I139" s="240"/>
      <c r="J139" s="241"/>
      <c r="K139" s="241"/>
    </row>
    <row r="140" spans="1:20" x14ac:dyDescent="0.2">
      <c r="G140" s="246"/>
      <c r="H140" s="240"/>
      <c r="I140" s="240"/>
      <c r="J140" s="241"/>
      <c r="K140" s="241"/>
    </row>
    <row r="141" spans="1:20" x14ac:dyDescent="0.2">
      <c r="G141" s="246"/>
      <c r="H141" s="240"/>
      <c r="I141" s="240"/>
      <c r="J141" s="241"/>
      <c r="K141" s="241"/>
    </row>
    <row r="142" spans="1:20" x14ac:dyDescent="0.2">
      <c r="G142" s="246"/>
      <c r="H142" s="240"/>
      <c r="I142" s="240"/>
      <c r="J142" s="241"/>
      <c r="K142" s="241"/>
    </row>
    <row r="143" spans="1:20" x14ac:dyDescent="0.2">
      <c r="G143" s="246"/>
      <c r="H143" s="240"/>
      <c r="I143" s="240"/>
      <c r="J143" s="241"/>
      <c r="K143" s="241"/>
    </row>
    <row r="144" spans="1:20" x14ac:dyDescent="0.2">
      <c r="G144" s="246"/>
      <c r="H144" s="240"/>
      <c r="I144" s="240"/>
      <c r="J144" s="241"/>
      <c r="K144" s="241"/>
    </row>
    <row r="145" spans="7:11" x14ac:dyDescent="0.2">
      <c r="G145" s="246"/>
      <c r="H145" s="240"/>
      <c r="I145" s="240"/>
      <c r="J145" s="241"/>
      <c r="K145" s="241"/>
    </row>
    <row r="146" spans="7:11" x14ac:dyDescent="0.2">
      <c r="G146" s="246"/>
      <c r="H146" s="240"/>
      <c r="I146" s="240"/>
      <c r="J146" s="241"/>
      <c r="K146" s="241"/>
    </row>
    <row r="147" spans="7:11" x14ac:dyDescent="0.2">
      <c r="G147" s="246"/>
      <c r="H147" s="240"/>
      <c r="I147" s="240"/>
      <c r="J147" s="241"/>
      <c r="K147" s="241"/>
    </row>
    <row r="148" spans="7:11" x14ac:dyDescent="0.2">
      <c r="G148" s="246"/>
      <c r="H148" s="240"/>
      <c r="I148" s="240"/>
      <c r="J148" s="241"/>
      <c r="K148" s="241"/>
    </row>
    <row r="149" spans="7:11" x14ac:dyDescent="0.2">
      <c r="G149" s="246"/>
      <c r="H149" s="240"/>
      <c r="I149" s="240"/>
      <c r="J149" s="241"/>
      <c r="K149" s="241"/>
    </row>
    <row r="150" spans="7:11" x14ac:dyDescent="0.2">
      <c r="G150" s="246"/>
      <c r="H150" s="240"/>
      <c r="I150" s="240"/>
      <c r="J150" s="241"/>
      <c r="K150" s="241"/>
    </row>
    <row r="151" spans="7:11" x14ac:dyDescent="0.2">
      <c r="G151" s="246"/>
      <c r="H151" s="240"/>
      <c r="I151" s="240"/>
      <c r="J151" s="241"/>
      <c r="K151" s="241"/>
    </row>
    <row r="152" spans="7:11" x14ac:dyDescent="0.2">
      <c r="G152" s="246"/>
      <c r="H152" s="240"/>
      <c r="I152" s="240"/>
      <c r="J152" s="241"/>
      <c r="K152" s="241"/>
    </row>
    <row r="153" spans="7:11" x14ac:dyDescent="0.2">
      <c r="G153" s="246"/>
      <c r="H153" s="240"/>
      <c r="I153" s="240"/>
      <c r="J153" s="241"/>
      <c r="K153" s="241"/>
    </row>
    <row r="154" spans="7:11" x14ac:dyDescent="0.2">
      <c r="G154" s="246"/>
      <c r="H154" s="240"/>
      <c r="I154" s="240"/>
      <c r="J154" s="241"/>
      <c r="K154" s="241"/>
    </row>
    <row r="155" spans="7:11" x14ac:dyDescent="0.2">
      <c r="G155" s="246"/>
      <c r="H155" s="240"/>
      <c r="I155" s="240"/>
      <c r="J155" s="241"/>
      <c r="K155" s="241"/>
    </row>
    <row r="156" spans="7:11" x14ac:dyDescent="0.2">
      <c r="G156" s="246"/>
      <c r="H156" s="240"/>
      <c r="I156" s="240"/>
      <c r="J156" s="241"/>
      <c r="K156" s="241"/>
    </row>
    <row r="157" spans="7:11" x14ac:dyDescent="0.2">
      <c r="G157" s="246"/>
      <c r="H157" s="240"/>
      <c r="I157" s="240"/>
      <c r="J157" s="241"/>
      <c r="K157" s="241"/>
    </row>
    <row r="158" spans="7:11" x14ac:dyDescent="0.2">
      <c r="G158" s="246"/>
      <c r="H158" s="240"/>
      <c r="I158" s="240"/>
      <c r="J158" s="241"/>
      <c r="K158" s="241"/>
    </row>
    <row r="159" spans="7:11" x14ac:dyDescent="0.2">
      <c r="G159" s="246"/>
      <c r="H159" s="240"/>
      <c r="I159" s="240"/>
      <c r="J159" s="241"/>
      <c r="K159" s="241"/>
    </row>
    <row r="160" spans="7:11" x14ac:dyDescent="0.2">
      <c r="G160" s="246"/>
      <c r="H160" s="240"/>
      <c r="I160" s="240"/>
      <c r="J160" s="241"/>
      <c r="K160" s="241"/>
    </row>
    <row r="161" spans="7:11" x14ac:dyDescent="0.2">
      <c r="G161" s="246"/>
      <c r="H161" s="240"/>
      <c r="I161" s="240"/>
      <c r="J161" s="241"/>
      <c r="K161" s="241"/>
    </row>
    <row r="162" spans="7:11" x14ac:dyDescent="0.2">
      <c r="G162" s="246"/>
      <c r="H162" s="240"/>
      <c r="I162" s="240"/>
      <c r="J162" s="241"/>
      <c r="K162" s="241"/>
    </row>
    <row r="163" spans="7:11" x14ac:dyDescent="0.2">
      <c r="G163" s="246"/>
      <c r="H163" s="240"/>
      <c r="I163" s="240"/>
      <c r="J163" s="241"/>
      <c r="K163" s="241"/>
    </row>
    <row r="164" spans="7:11" x14ac:dyDescent="0.2">
      <c r="G164" s="246"/>
      <c r="H164" s="240"/>
      <c r="I164" s="240"/>
      <c r="J164" s="241"/>
      <c r="K164" s="241"/>
    </row>
    <row r="165" spans="7:11" x14ac:dyDescent="0.2">
      <c r="G165" s="246"/>
      <c r="H165" s="240"/>
      <c r="I165" s="240"/>
      <c r="J165" s="241"/>
      <c r="K165" s="241"/>
    </row>
    <row r="166" spans="7:11" x14ac:dyDescent="0.2">
      <c r="G166" s="246"/>
      <c r="H166" s="240"/>
      <c r="I166" s="240"/>
      <c r="J166" s="241"/>
      <c r="K166" s="241"/>
    </row>
    <row r="167" spans="7:11" x14ac:dyDescent="0.2">
      <c r="G167" s="246"/>
      <c r="H167" s="240"/>
      <c r="I167" s="240"/>
      <c r="J167" s="241"/>
      <c r="K167" s="241"/>
    </row>
    <row r="168" spans="7:11" x14ac:dyDescent="0.2">
      <c r="G168" s="246"/>
      <c r="H168" s="240"/>
      <c r="I168" s="240"/>
      <c r="J168" s="241"/>
      <c r="K168" s="241"/>
    </row>
    <row r="169" spans="7:11" x14ac:dyDescent="0.2">
      <c r="G169" s="246"/>
      <c r="H169" s="240"/>
      <c r="I169" s="240"/>
      <c r="J169" s="241"/>
      <c r="K169" s="241"/>
    </row>
    <row r="170" spans="7:11" x14ac:dyDescent="0.2">
      <c r="G170" s="246"/>
      <c r="H170" s="240"/>
      <c r="I170" s="240"/>
      <c r="J170" s="241"/>
      <c r="K170" s="241"/>
    </row>
    <row r="171" spans="7:11" x14ac:dyDescent="0.2">
      <c r="G171" s="246"/>
      <c r="H171" s="240"/>
      <c r="I171" s="240"/>
      <c r="J171" s="241"/>
      <c r="K171" s="241"/>
    </row>
    <row r="172" spans="7:11" x14ac:dyDescent="0.2">
      <c r="G172" s="246"/>
      <c r="H172" s="240"/>
      <c r="I172" s="240"/>
      <c r="J172" s="241"/>
      <c r="K172" s="241"/>
    </row>
    <row r="173" spans="7:11" x14ac:dyDescent="0.2">
      <c r="G173" s="246"/>
      <c r="H173" s="240"/>
      <c r="I173" s="240"/>
      <c r="J173" s="241"/>
      <c r="K173" s="241"/>
    </row>
    <row r="174" spans="7:11" x14ac:dyDescent="0.2">
      <c r="G174" s="246"/>
      <c r="H174" s="240"/>
      <c r="I174" s="240"/>
      <c r="J174" s="241"/>
      <c r="K174" s="241"/>
    </row>
    <row r="175" spans="7:11" x14ac:dyDescent="0.2">
      <c r="G175" s="246"/>
      <c r="H175" s="240"/>
      <c r="I175" s="240"/>
      <c r="J175" s="241"/>
      <c r="K175" s="241"/>
    </row>
    <row r="176" spans="7:11" x14ac:dyDescent="0.2">
      <c r="G176" s="246"/>
      <c r="H176" s="240"/>
      <c r="I176" s="240"/>
      <c r="J176" s="241"/>
      <c r="K176" s="241"/>
    </row>
    <row r="177" spans="7:11" x14ac:dyDescent="0.2">
      <c r="G177" s="246"/>
      <c r="H177" s="240"/>
      <c r="I177" s="240"/>
      <c r="J177" s="241"/>
      <c r="K177" s="241"/>
    </row>
    <row r="178" spans="7:11" x14ac:dyDescent="0.2">
      <c r="G178" s="246"/>
      <c r="H178" s="240"/>
      <c r="I178" s="240"/>
      <c r="J178" s="241"/>
      <c r="K178" s="241"/>
    </row>
    <row r="179" spans="7:11" x14ac:dyDescent="0.2">
      <c r="G179" s="246"/>
      <c r="H179" s="240"/>
      <c r="I179" s="240"/>
      <c r="J179" s="241"/>
      <c r="K179" s="241"/>
    </row>
    <row r="180" spans="7:11" x14ac:dyDescent="0.2">
      <c r="G180" s="246"/>
      <c r="H180" s="240"/>
      <c r="I180" s="240"/>
      <c r="J180" s="241"/>
      <c r="K180" s="241"/>
    </row>
    <row r="181" spans="7:11" x14ac:dyDescent="0.2">
      <c r="G181" s="246"/>
      <c r="H181" s="240"/>
      <c r="I181" s="240"/>
      <c r="J181" s="241"/>
      <c r="K181" s="241"/>
    </row>
    <row r="182" spans="7:11" x14ac:dyDescent="0.2">
      <c r="G182" s="246"/>
      <c r="H182" s="240"/>
      <c r="I182" s="240"/>
      <c r="J182" s="241"/>
      <c r="K182" s="241"/>
    </row>
    <row r="183" spans="7:11" x14ac:dyDescent="0.2">
      <c r="G183" s="246"/>
      <c r="H183" s="240"/>
      <c r="I183" s="240"/>
      <c r="J183" s="241"/>
      <c r="K183" s="241"/>
    </row>
    <row r="184" spans="7:11" x14ac:dyDescent="0.2">
      <c r="G184" s="246"/>
      <c r="H184" s="240"/>
      <c r="I184" s="240"/>
      <c r="J184" s="241"/>
      <c r="K184" s="241"/>
    </row>
    <row r="185" spans="7:11" x14ac:dyDescent="0.2">
      <c r="G185" s="246"/>
      <c r="H185" s="240"/>
      <c r="I185" s="240"/>
      <c r="J185" s="241"/>
      <c r="K185" s="241"/>
    </row>
    <row r="186" spans="7:11" x14ac:dyDescent="0.2">
      <c r="G186" s="246"/>
      <c r="H186" s="240"/>
      <c r="I186" s="240"/>
      <c r="J186" s="241"/>
      <c r="K186" s="241"/>
    </row>
    <row r="187" spans="7:11" x14ac:dyDescent="0.2">
      <c r="G187" s="246"/>
      <c r="H187" s="240"/>
      <c r="I187" s="240"/>
      <c r="J187" s="241"/>
      <c r="K187" s="241"/>
    </row>
    <row r="188" spans="7:11" x14ac:dyDescent="0.2">
      <c r="G188" s="246"/>
      <c r="H188" s="240"/>
      <c r="I188" s="240"/>
      <c r="J188" s="241"/>
      <c r="K188" s="241"/>
    </row>
    <row r="189" spans="7:11" x14ac:dyDescent="0.2">
      <c r="G189" s="246"/>
      <c r="H189" s="240"/>
      <c r="I189" s="240"/>
      <c r="J189" s="241"/>
      <c r="K189" s="241"/>
    </row>
    <row r="190" spans="7:11" x14ac:dyDescent="0.2">
      <c r="G190" s="246"/>
      <c r="H190" s="240"/>
      <c r="I190" s="240"/>
      <c r="J190" s="241"/>
      <c r="K190" s="241"/>
    </row>
    <row r="191" spans="7:11" x14ac:dyDescent="0.2">
      <c r="G191" s="246"/>
      <c r="H191" s="240"/>
      <c r="I191" s="240"/>
      <c r="J191" s="241"/>
      <c r="K191" s="241"/>
    </row>
    <row r="192" spans="7:11" x14ac:dyDescent="0.2">
      <c r="G192" s="246"/>
      <c r="H192" s="240"/>
      <c r="I192" s="240"/>
      <c r="J192" s="241"/>
      <c r="K192" s="241"/>
    </row>
    <row r="193" spans="7:11" x14ac:dyDescent="0.2">
      <c r="G193" s="246"/>
      <c r="H193" s="240"/>
      <c r="I193" s="240"/>
      <c r="J193" s="241"/>
      <c r="K193" s="241"/>
    </row>
    <row r="194" spans="7:11" x14ac:dyDescent="0.2">
      <c r="G194" s="246"/>
      <c r="H194" s="240"/>
      <c r="I194" s="240"/>
      <c r="J194" s="241"/>
      <c r="K194" s="241"/>
    </row>
    <row r="195" spans="7:11" x14ac:dyDescent="0.2">
      <c r="G195" s="246"/>
      <c r="H195" s="240"/>
      <c r="I195" s="240"/>
      <c r="J195" s="241"/>
      <c r="K195" s="241"/>
    </row>
    <row r="196" spans="7:11" x14ac:dyDescent="0.2">
      <c r="G196" s="246"/>
      <c r="H196" s="240"/>
      <c r="I196" s="240"/>
      <c r="J196" s="241"/>
      <c r="K196" s="241"/>
    </row>
    <row r="197" spans="7:11" x14ac:dyDescent="0.2">
      <c r="G197" s="246"/>
      <c r="H197" s="240"/>
      <c r="I197" s="240"/>
      <c r="J197" s="241"/>
      <c r="K197" s="241"/>
    </row>
    <row r="198" spans="7:11" x14ac:dyDescent="0.2">
      <c r="G198" s="246"/>
      <c r="H198" s="240"/>
      <c r="I198" s="240"/>
      <c r="J198" s="241"/>
      <c r="K198" s="241"/>
    </row>
    <row r="199" spans="7:11" x14ac:dyDescent="0.2">
      <c r="G199" s="246"/>
      <c r="H199" s="240"/>
      <c r="I199" s="240"/>
      <c r="J199" s="241"/>
      <c r="K199" s="241"/>
    </row>
    <row r="200" spans="7:11" x14ac:dyDescent="0.2">
      <c r="G200" s="246"/>
      <c r="H200" s="240"/>
      <c r="I200" s="240"/>
      <c r="J200" s="241"/>
      <c r="K200" s="241"/>
    </row>
    <row r="201" spans="7:11" x14ac:dyDescent="0.2">
      <c r="G201" s="246"/>
      <c r="H201" s="240"/>
      <c r="I201" s="240"/>
      <c r="J201" s="241"/>
      <c r="K201" s="241"/>
    </row>
    <row r="202" spans="7:11" x14ac:dyDescent="0.2">
      <c r="G202" s="246"/>
      <c r="H202" s="240"/>
      <c r="I202" s="240"/>
      <c r="J202" s="241"/>
      <c r="K202" s="241"/>
    </row>
    <row r="203" spans="7:11" x14ac:dyDescent="0.2">
      <c r="G203" s="246"/>
      <c r="H203" s="240"/>
      <c r="I203" s="240"/>
      <c r="J203" s="241"/>
      <c r="K203" s="241"/>
    </row>
    <row r="204" spans="7:11" x14ac:dyDescent="0.2">
      <c r="G204" s="246"/>
      <c r="H204" s="240"/>
      <c r="I204" s="240"/>
      <c r="J204" s="241"/>
      <c r="K204" s="241"/>
    </row>
    <row r="205" spans="7:11" x14ac:dyDescent="0.2">
      <c r="G205" s="246"/>
      <c r="H205" s="240"/>
      <c r="I205" s="240"/>
      <c r="J205" s="241"/>
      <c r="K205" s="241"/>
    </row>
    <row r="206" spans="7:11" x14ac:dyDescent="0.2">
      <c r="G206" s="246"/>
      <c r="H206" s="240"/>
      <c r="I206" s="240"/>
      <c r="J206" s="241"/>
      <c r="K206" s="241"/>
    </row>
    <row r="207" spans="7:11" x14ac:dyDescent="0.2">
      <c r="G207" s="246"/>
      <c r="H207" s="240"/>
      <c r="I207" s="240"/>
      <c r="J207" s="241"/>
      <c r="K207" s="241"/>
    </row>
    <row r="208" spans="7:11" x14ac:dyDescent="0.2">
      <c r="G208" s="246"/>
      <c r="H208" s="240"/>
      <c r="I208" s="240"/>
      <c r="J208" s="241"/>
      <c r="K208" s="241"/>
    </row>
    <row r="209" spans="7:11" x14ac:dyDescent="0.2">
      <c r="G209" s="246"/>
      <c r="H209" s="240"/>
      <c r="I209" s="240"/>
      <c r="J209" s="241"/>
      <c r="K209" s="241"/>
    </row>
    <row r="210" spans="7:11" x14ac:dyDescent="0.2">
      <c r="G210" s="246"/>
      <c r="H210" s="240"/>
      <c r="I210" s="240"/>
      <c r="J210" s="241"/>
      <c r="K210" s="241"/>
    </row>
    <row r="211" spans="7:11" x14ac:dyDescent="0.2">
      <c r="G211" s="246"/>
      <c r="H211" s="240"/>
      <c r="I211" s="240"/>
      <c r="J211" s="241"/>
      <c r="K211" s="241"/>
    </row>
    <row r="212" spans="7:11" x14ac:dyDescent="0.2">
      <c r="G212" s="246"/>
      <c r="H212" s="240"/>
      <c r="I212" s="240"/>
      <c r="J212" s="241"/>
      <c r="K212" s="241"/>
    </row>
    <row r="213" spans="7:11" x14ac:dyDescent="0.2">
      <c r="G213" s="246"/>
      <c r="H213" s="240"/>
      <c r="I213" s="240"/>
      <c r="J213" s="241"/>
      <c r="K213" s="241"/>
    </row>
    <row r="214" spans="7:11" x14ac:dyDescent="0.2">
      <c r="G214" s="246"/>
      <c r="H214" s="240"/>
      <c r="I214" s="240"/>
      <c r="J214" s="241"/>
      <c r="K214" s="241"/>
    </row>
    <row r="215" spans="7:11" x14ac:dyDescent="0.2">
      <c r="G215" s="246"/>
      <c r="H215" s="240"/>
      <c r="I215" s="240"/>
      <c r="J215" s="241"/>
      <c r="K215" s="241"/>
    </row>
    <row r="216" spans="7:11" x14ac:dyDescent="0.2">
      <c r="G216" s="246"/>
      <c r="H216" s="240"/>
      <c r="I216" s="240"/>
      <c r="J216" s="241"/>
      <c r="K216" s="241"/>
    </row>
    <row r="217" spans="7:11" x14ac:dyDescent="0.2">
      <c r="G217" s="246"/>
      <c r="H217" s="240"/>
      <c r="I217" s="240"/>
      <c r="J217" s="241"/>
      <c r="K217" s="241"/>
    </row>
    <row r="218" spans="7:11" x14ac:dyDescent="0.2">
      <c r="G218" s="246"/>
      <c r="H218" s="240"/>
      <c r="I218" s="240"/>
      <c r="J218" s="241"/>
      <c r="K218" s="241"/>
    </row>
    <row r="219" spans="7:11" x14ac:dyDescent="0.2">
      <c r="G219" s="246"/>
      <c r="H219" s="240"/>
      <c r="I219" s="240"/>
      <c r="J219" s="241"/>
      <c r="K219" s="241"/>
    </row>
    <row r="220" spans="7:11" x14ac:dyDescent="0.2">
      <c r="G220" s="246"/>
      <c r="H220" s="240"/>
      <c r="I220" s="240"/>
      <c r="J220" s="241"/>
      <c r="K220" s="241"/>
    </row>
    <row r="221" spans="7:11" x14ac:dyDescent="0.2">
      <c r="G221" s="246"/>
      <c r="H221" s="240"/>
      <c r="I221" s="240"/>
      <c r="J221" s="241"/>
      <c r="K221" s="241"/>
    </row>
    <row r="222" spans="7:11" x14ac:dyDescent="0.2">
      <c r="G222" s="246"/>
      <c r="H222" s="240"/>
      <c r="I222" s="240"/>
      <c r="J222" s="241"/>
      <c r="K222" s="241"/>
    </row>
    <row r="223" spans="7:11" x14ac:dyDescent="0.2">
      <c r="G223" s="246"/>
      <c r="H223" s="240"/>
      <c r="I223" s="240"/>
      <c r="J223" s="241"/>
      <c r="K223" s="241"/>
    </row>
    <row r="224" spans="7:11" x14ac:dyDescent="0.2">
      <c r="G224" s="246"/>
      <c r="H224" s="240"/>
      <c r="I224" s="240"/>
      <c r="J224" s="241"/>
      <c r="K224" s="241"/>
    </row>
    <row r="225" spans="7:11" x14ac:dyDescent="0.2">
      <c r="G225" s="246"/>
      <c r="H225" s="240"/>
      <c r="I225" s="240"/>
      <c r="J225" s="241"/>
      <c r="K225" s="241"/>
    </row>
    <row r="226" spans="7:11" x14ac:dyDescent="0.2">
      <c r="G226" s="246"/>
      <c r="H226" s="240"/>
      <c r="I226" s="240"/>
      <c r="J226" s="241"/>
      <c r="K226" s="241"/>
    </row>
    <row r="227" spans="7:11" x14ac:dyDescent="0.2">
      <c r="G227" s="246"/>
      <c r="H227" s="240"/>
      <c r="I227" s="240"/>
      <c r="J227" s="241"/>
      <c r="K227" s="241"/>
    </row>
    <row r="228" spans="7:11" x14ac:dyDescent="0.2">
      <c r="G228" s="246"/>
      <c r="H228" s="240"/>
      <c r="I228" s="240"/>
      <c r="J228" s="241"/>
      <c r="K228" s="241"/>
    </row>
    <row r="229" spans="7:11" x14ac:dyDescent="0.2">
      <c r="G229" s="246"/>
      <c r="H229" s="240"/>
      <c r="I229" s="240"/>
      <c r="J229" s="241"/>
      <c r="K229" s="241"/>
    </row>
    <row r="230" spans="7:11" x14ac:dyDescent="0.2">
      <c r="G230" s="246"/>
      <c r="H230" s="240"/>
      <c r="I230" s="240"/>
      <c r="J230" s="241"/>
      <c r="K230" s="241"/>
    </row>
    <row r="231" spans="7:11" x14ac:dyDescent="0.2">
      <c r="G231" s="246"/>
      <c r="H231" s="240"/>
      <c r="I231" s="240"/>
      <c r="J231" s="241"/>
      <c r="K231" s="241"/>
    </row>
    <row r="232" spans="7:11" x14ac:dyDescent="0.2">
      <c r="G232" s="246"/>
      <c r="H232" s="240"/>
      <c r="I232" s="240"/>
      <c r="J232" s="241"/>
      <c r="K232" s="241"/>
    </row>
    <row r="233" spans="7:11" x14ac:dyDescent="0.2">
      <c r="G233" s="246"/>
      <c r="H233" s="240"/>
      <c r="I233" s="240"/>
      <c r="J233" s="241"/>
      <c r="K233" s="241"/>
    </row>
    <row r="234" spans="7:11" x14ac:dyDescent="0.2">
      <c r="G234" s="246"/>
      <c r="H234" s="240"/>
      <c r="I234" s="240"/>
      <c r="J234" s="241"/>
      <c r="K234" s="241"/>
    </row>
    <row r="235" spans="7:11" x14ac:dyDescent="0.2">
      <c r="G235" s="246"/>
      <c r="H235" s="240"/>
      <c r="I235" s="240"/>
      <c r="J235" s="241"/>
      <c r="K235" s="241"/>
    </row>
    <row r="236" spans="7:11" x14ac:dyDescent="0.2">
      <c r="G236" s="246"/>
      <c r="H236" s="240"/>
      <c r="I236" s="240"/>
      <c r="J236" s="241"/>
      <c r="K236" s="241"/>
    </row>
    <row r="237" spans="7:11" x14ac:dyDescent="0.2">
      <c r="G237" s="246"/>
      <c r="H237" s="240"/>
      <c r="I237" s="240"/>
      <c r="J237" s="241"/>
      <c r="K237" s="241"/>
    </row>
    <row r="238" spans="7:11" x14ac:dyDescent="0.2">
      <c r="G238" s="246"/>
      <c r="H238" s="240"/>
      <c r="I238" s="240"/>
      <c r="J238" s="241"/>
      <c r="K238" s="241"/>
    </row>
    <row r="239" spans="7:11" x14ac:dyDescent="0.2">
      <c r="G239" s="246"/>
      <c r="H239" s="240"/>
      <c r="I239" s="240"/>
      <c r="J239" s="241"/>
      <c r="K239" s="241"/>
    </row>
    <row r="240" spans="7:11" x14ac:dyDescent="0.2">
      <c r="G240" s="246"/>
      <c r="H240" s="240"/>
      <c r="I240" s="240"/>
      <c r="J240" s="241"/>
      <c r="K240" s="241"/>
    </row>
    <row r="241" spans="7:11" x14ac:dyDescent="0.2">
      <c r="G241" s="246"/>
      <c r="H241" s="240"/>
      <c r="I241" s="240"/>
      <c r="J241" s="241"/>
      <c r="K241" s="241"/>
    </row>
    <row r="242" spans="7:11" x14ac:dyDescent="0.2">
      <c r="G242" s="246"/>
      <c r="H242" s="240"/>
      <c r="I242" s="240"/>
      <c r="J242" s="241"/>
      <c r="K242" s="241"/>
    </row>
    <row r="243" spans="7:11" x14ac:dyDescent="0.2">
      <c r="G243" s="246"/>
      <c r="H243" s="240"/>
      <c r="I243" s="240"/>
      <c r="J243" s="241"/>
      <c r="K243" s="241"/>
    </row>
    <row r="244" spans="7:11" x14ac:dyDescent="0.2">
      <c r="G244" s="246"/>
      <c r="H244" s="240"/>
      <c r="I244" s="240"/>
      <c r="J244" s="241"/>
      <c r="K244" s="241"/>
    </row>
    <row r="245" spans="7:11" x14ac:dyDescent="0.2">
      <c r="G245" s="246"/>
      <c r="H245" s="240"/>
      <c r="I245" s="240"/>
      <c r="J245" s="241"/>
      <c r="K245" s="241"/>
    </row>
    <row r="246" spans="7:11" x14ac:dyDescent="0.2">
      <c r="G246" s="246"/>
      <c r="H246" s="240"/>
      <c r="I246" s="240"/>
      <c r="J246" s="241"/>
      <c r="K246" s="241"/>
    </row>
    <row r="247" spans="7:11" x14ac:dyDescent="0.2">
      <c r="G247" s="246"/>
      <c r="H247" s="240"/>
      <c r="I247" s="240"/>
      <c r="J247" s="241"/>
      <c r="K247" s="241"/>
    </row>
    <row r="248" spans="7:11" x14ac:dyDescent="0.2">
      <c r="G248" s="246"/>
      <c r="H248" s="240"/>
      <c r="I248" s="240"/>
      <c r="J248" s="241"/>
      <c r="K248" s="241"/>
    </row>
    <row r="249" spans="7:11" x14ac:dyDescent="0.2">
      <c r="G249" s="246"/>
      <c r="H249" s="240"/>
      <c r="I249" s="240"/>
      <c r="J249" s="241"/>
      <c r="K249" s="241"/>
    </row>
    <row r="250" spans="7:11" x14ac:dyDescent="0.2">
      <c r="G250" s="246"/>
      <c r="H250" s="240"/>
      <c r="I250" s="240"/>
      <c r="J250" s="241"/>
      <c r="K250" s="241"/>
    </row>
    <row r="251" spans="7:11" x14ac:dyDescent="0.2">
      <c r="G251" s="246"/>
      <c r="H251" s="240"/>
      <c r="I251" s="240"/>
      <c r="J251" s="241"/>
      <c r="K251" s="241"/>
    </row>
    <row r="252" spans="7:11" x14ac:dyDescent="0.2">
      <c r="G252" s="246"/>
      <c r="H252" s="240"/>
      <c r="I252" s="240"/>
      <c r="J252" s="241"/>
      <c r="K252" s="241"/>
    </row>
    <row r="253" spans="7:11" x14ac:dyDescent="0.2">
      <c r="G253" s="246"/>
      <c r="H253" s="240"/>
      <c r="I253" s="240"/>
      <c r="J253" s="241"/>
      <c r="K253" s="241"/>
    </row>
    <row r="254" spans="7:11" x14ac:dyDescent="0.2">
      <c r="G254" s="246"/>
      <c r="H254" s="240"/>
      <c r="I254" s="240"/>
      <c r="J254" s="241"/>
      <c r="K254" s="241"/>
    </row>
    <row r="255" spans="7:11" x14ac:dyDescent="0.2">
      <c r="G255" s="246"/>
      <c r="H255" s="240"/>
      <c r="I255" s="240"/>
      <c r="J255" s="241"/>
      <c r="K255" s="241"/>
    </row>
    <row r="256" spans="7:11" x14ac:dyDescent="0.2">
      <c r="G256" s="246"/>
      <c r="H256" s="240"/>
      <c r="I256" s="240"/>
      <c r="J256" s="241"/>
      <c r="K256" s="241"/>
    </row>
    <row r="257" spans="7:11" x14ac:dyDescent="0.2">
      <c r="G257" s="246"/>
      <c r="H257" s="240"/>
      <c r="I257" s="240"/>
      <c r="J257" s="241"/>
      <c r="K257" s="241"/>
    </row>
    <row r="258" spans="7:11" x14ac:dyDescent="0.2">
      <c r="G258" s="246"/>
      <c r="H258" s="240"/>
      <c r="I258" s="240"/>
      <c r="J258" s="241"/>
      <c r="K258" s="241"/>
    </row>
    <row r="259" spans="7:11" x14ac:dyDescent="0.2">
      <c r="G259" s="246"/>
      <c r="H259" s="240"/>
      <c r="I259" s="240"/>
      <c r="J259" s="241"/>
      <c r="K259" s="241"/>
    </row>
    <row r="260" spans="7:11" x14ac:dyDescent="0.2">
      <c r="G260" s="246"/>
      <c r="H260" s="240"/>
      <c r="I260" s="240"/>
      <c r="J260" s="241"/>
      <c r="K260" s="241"/>
    </row>
    <row r="261" spans="7:11" x14ac:dyDescent="0.2">
      <c r="G261" s="246"/>
      <c r="H261" s="240"/>
      <c r="I261" s="240"/>
      <c r="J261" s="241"/>
      <c r="K261" s="241"/>
    </row>
    <row r="262" spans="7:11" x14ac:dyDescent="0.2">
      <c r="G262" s="246"/>
      <c r="H262" s="240"/>
      <c r="I262" s="240"/>
      <c r="J262" s="241"/>
      <c r="K262" s="241"/>
    </row>
    <row r="263" spans="7:11" x14ac:dyDescent="0.2">
      <c r="G263" s="246"/>
      <c r="H263" s="240"/>
      <c r="I263" s="240"/>
      <c r="J263" s="241"/>
      <c r="K263" s="241"/>
    </row>
    <row r="264" spans="7:11" x14ac:dyDescent="0.2">
      <c r="G264" s="246"/>
      <c r="H264" s="240"/>
      <c r="I264" s="240"/>
      <c r="J264" s="241"/>
      <c r="K264" s="241"/>
    </row>
    <row r="265" spans="7:11" x14ac:dyDescent="0.2">
      <c r="G265" s="246"/>
      <c r="H265" s="240"/>
      <c r="I265" s="240"/>
      <c r="J265" s="241"/>
      <c r="K265" s="241"/>
    </row>
    <row r="266" spans="7:11" x14ac:dyDescent="0.2">
      <c r="G266" s="246"/>
      <c r="H266" s="240"/>
      <c r="I266" s="240"/>
      <c r="J266" s="241"/>
      <c r="K266" s="241"/>
    </row>
    <row r="267" spans="7:11" x14ac:dyDescent="0.2">
      <c r="G267" s="246"/>
      <c r="H267" s="240"/>
      <c r="I267" s="240"/>
      <c r="J267" s="241"/>
      <c r="K267" s="241"/>
    </row>
    <row r="268" spans="7:11" x14ac:dyDescent="0.2">
      <c r="G268" s="246"/>
      <c r="H268" s="240"/>
      <c r="I268" s="240"/>
      <c r="J268" s="241"/>
      <c r="K268" s="241"/>
    </row>
    <row r="269" spans="7:11" x14ac:dyDescent="0.2">
      <c r="G269" s="246"/>
      <c r="H269" s="240"/>
      <c r="I269" s="240"/>
      <c r="J269" s="241"/>
      <c r="K269" s="241"/>
    </row>
    <row r="270" spans="7:11" x14ac:dyDescent="0.2">
      <c r="G270" s="246"/>
      <c r="H270" s="240"/>
      <c r="I270" s="240"/>
      <c r="J270" s="241"/>
      <c r="K270" s="241"/>
    </row>
    <row r="271" spans="7:11" x14ac:dyDescent="0.2">
      <c r="G271" s="246"/>
      <c r="H271" s="240"/>
      <c r="I271" s="240"/>
      <c r="J271" s="241"/>
      <c r="K271" s="241"/>
    </row>
    <row r="272" spans="7:11" x14ac:dyDescent="0.2">
      <c r="G272" s="246"/>
      <c r="H272" s="240"/>
      <c r="I272" s="240"/>
      <c r="J272" s="241"/>
      <c r="K272" s="241"/>
    </row>
    <row r="273" spans="7:11" x14ac:dyDescent="0.2">
      <c r="G273" s="246"/>
      <c r="H273" s="240"/>
      <c r="I273" s="240"/>
      <c r="J273" s="241"/>
      <c r="K273" s="241"/>
    </row>
    <row r="274" spans="7:11" x14ac:dyDescent="0.2">
      <c r="G274" s="246"/>
      <c r="H274" s="240"/>
      <c r="I274" s="240"/>
      <c r="J274" s="241"/>
      <c r="K274" s="241"/>
    </row>
    <row r="275" spans="7:11" x14ac:dyDescent="0.2">
      <c r="G275" s="246"/>
      <c r="H275" s="240"/>
      <c r="I275" s="240"/>
      <c r="J275" s="241"/>
      <c r="K275" s="241"/>
    </row>
    <row r="276" spans="7:11" x14ac:dyDescent="0.2">
      <c r="G276" s="246"/>
      <c r="H276" s="240"/>
      <c r="I276" s="240"/>
      <c r="J276" s="241"/>
      <c r="K276" s="241"/>
    </row>
    <row r="277" spans="7:11" x14ac:dyDescent="0.2">
      <c r="G277" s="246"/>
      <c r="H277" s="240"/>
      <c r="I277" s="240"/>
      <c r="J277" s="241"/>
      <c r="K277" s="241"/>
    </row>
    <row r="278" spans="7:11" x14ac:dyDescent="0.2">
      <c r="G278" s="246"/>
      <c r="H278" s="240"/>
      <c r="I278" s="240"/>
      <c r="J278" s="241"/>
      <c r="K278" s="241"/>
    </row>
    <row r="279" spans="7:11" x14ac:dyDescent="0.2">
      <c r="G279" s="246"/>
      <c r="H279" s="240"/>
      <c r="I279" s="240"/>
      <c r="J279" s="241"/>
      <c r="K279" s="241"/>
    </row>
    <row r="280" spans="7:11" x14ac:dyDescent="0.2">
      <c r="G280" s="246"/>
      <c r="H280" s="240"/>
      <c r="I280" s="240"/>
      <c r="J280" s="241"/>
      <c r="K280" s="241"/>
    </row>
    <row r="281" spans="7:11" x14ac:dyDescent="0.2">
      <c r="G281" s="246"/>
      <c r="H281" s="240"/>
      <c r="I281" s="240"/>
      <c r="J281" s="241"/>
      <c r="K281" s="241"/>
    </row>
    <row r="282" spans="7:11" x14ac:dyDescent="0.2">
      <c r="G282" s="246"/>
      <c r="H282" s="240"/>
      <c r="I282" s="240"/>
      <c r="J282" s="241"/>
      <c r="K282" s="241"/>
    </row>
    <row r="283" spans="7:11" x14ac:dyDescent="0.2">
      <c r="G283" s="246"/>
      <c r="H283" s="240"/>
      <c r="I283" s="240"/>
      <c r="J283" s="241"/>
      <c r="K283" s="241"/>
    </row>
    <row r="284" spans="7:11" x14ac:dyDescent="0.2">
      <c r="G284" s="246"/>
      <c r="H284" s="240"/>
      <c r="I284" s="240"/>
      <c r="J284" s="241"/>
      <c r="K284" s="241"/>
    </row>
    <row r="285" spans="7:11" x14ac:dyDescent="0.2">
      <c r="G285" s="246"/>
      <c r="H285" s="240"/>
      <c r="I285" s="240"/>
      <c r="J285" s="241"/>
      <c r="K285" s="241"/>
    </row>
    <row r="286" spans="7:11" x14ac:dyDescent="0.2">
      <c r="G286" s="246"/>
      <c r="H286" s="240"/>
      <c r="I286" s="240"/>
      <c r="J286" s="241"/>
      <c r="K286" s="241"/>
    </row>
    <row r="287" spans="7:11" x14ac:dyDescent="0.2">
      <c r="G287" s="246"/>
      <c r="H287" s="240"/>
      <c r="I287" s="240"/>
      <c r="J287" s="241"/>
      <c r="K287" s="241"/>
    </row>
    <row r="288" spans="7:11" x14ac:dyDescent="0.2">
      <c r="G288" s="246"/>
      <c r="H288" s="240"/>
      <c r="I288" s="240"/>
      <c r="J288" s="241"/>
      <c r="K288" s="241"/>
    </row>
    <row r="289" spans="7:11" x14ac:dyDescent="0.2">
      <c r="G289" s="246"/>
      <c r="H289" s="240"/>
      <c r="I289" s="240"/>
      <c r="J289" s="241"/>
      <c r="K289" s="241"/>
    </row>
    <row r="290" spans="7:11" x14ac:dyDescent="0.2">
      <c r="G290" s="246"/>
      <c r="H290" s="240"/>
      <c r="I290" s="240"/>
      <c r="J290" s="241"/>
      <c r="K290" s="241"/>
    </row>
    <row r="291" spans="7:11" x14ac:dyDescent="0.2">
      <c r="G291" s="246"/>
      <c r="H291" s="240"/>
      <c r="I291" s="240"/>
      <c r="J291" s="241"/>
      <c r="K291" s="241"/>
    </row>
    <row r="292" spans="7:11" x14ac:dyDescent="0.2">
      <c r="G292" s="246"/>
      <c r="H292" s="240"/>
      <c r="I292" s="240"/>
      <c r="J292" s="241"/>
      <c r="K292" s="241"/>
    </row>
    <row r="293" spans="7:11" x14ac:dyDescent="0.2">
      <c r="G293" s="246"/>
      <c r="H293" s="240"/>
      <c r="I293" s="240"/>
      <c r="J293" s="241"/>
      <c r="K293" s="241"/>
    </row>
    <row r="294" spans="7:11" x14ac:dyDescent="0.2">
      <c r="G294" s="246"/>
      <c r="H294" s="240"/>
      <c r="I294" s="240"/>
      <c r="J294" s="241"/>
      <c r="K294" s="241"/>
    </row>
    <row r="295" spans="7:11" x14ac:dyDescent="0.2">
      <c r="G295" s="246"/>
      <c r="H295" s="240"/>
      <c r="I295" s="240"/>
      <c r="J295" s="241"/>
      <c r="K295" s="241"/>
    </row>
    <row r="296" spans="7:11" x14ac:dyDescent="0.2">
      <c r="G296" s="246"/>
      <c r="H296" s="240"/>
      <c r="I296" s="240"/>
      <c r="J296" s="241"/>
      <c r="K296" s="241"/>
    </row>
    <row r="297" spans="7:11" x14ac:dyDescent="0.2">
      <c r="G297" s="246"/>
      <c r="H297" s="240"/>
      <c r="I297" s="240"/>
      <c r="J297" s="241"/>
      <c r="K297" s="241"/>
    </row>
    <row r="298" spans="7:11" x14ac:dyDescent="0.2">
      <c r="G298" s="246"/>
      <c r="H298" s="240"/>
      <c r="I298" s="240"/>
      <c r="J298" s="241"/>
      <c r="K298" s="241"/>
    </row>
    <row r="299" spans="7:11" x14ac:dyDescent="0.2">
      <c r="G299" s="246"/>
      <c r="H299" s="240"/>
      <c r="I299" s="240"/>
      <c r="J299" s="241"/>
      <c r="K299" s="241"/>
    </row>
    <row r="300" spans="7:11" x14ac:dyDescent="0.2">
      <c r="G300" s="246"/>
      <c r="H300" s="240"/>
      <c r="I300" s="240"/>
      <c r="J300" s="241"/>
      <c r="K300" s="241"/>
    </row>
    <row r="301" spans="7:11" x14ac:dyDescent="0.2">
      <c r="G301" s="246"/>
      <c r="H301" s="240"/>
      <c r="I301" s="240"/>
      <c r="J301" s="241"/>
      <c r="K301" s="241"/>
    </row>
    <row r="302" spans="7:11" x14ac:dyDescent="0.2">
      <c r="G302" s="246"/>
      <c r="H302" s="240"/>
      <c r="I302" s="240"/>
      <c r="J302" s="241"/>
      <c r="K302" s="241"/>
    </row>
    <row r="303" spans="7:11" x14ac:dyDescent="0.2">
      <c r="G303" s="246"/>
      <c r="H303" s="240"/>
      <c r="I303" s="240"/>
      <c r="J303" s="241"/>
      <c r="K303" s="241"/>
    </row>
    <row r="304" spans="7:11" x14ac:dyDescent="0.2">
      <c r="G304" s="246"/>
      <c r="H304" s="240"/>
      <c r="I304" s="240"/>
      <c r="J304" s="241"/>
      <c r="K304" s="241"/>
    </row>
    <row r="305" spans="7:11" x14ac:dyDescent="0.2">
      <c r="G305" s="246"/>
      <c r="H305" s="240"/>
      <c r="I305" s="240"/>
      <c r="J305" s="241"/>
      <c r="K305" s="241"/>
    </row>
    <row r="306" spans="7:11" x14ac:dyDescent="0.2">
      <c r="G306" s="246"/>
      <c r="H306" s="240"/>
      <c r="I306" s="240"/>
      <c r="J306" s="241"/>
      <c r="K306" s="241"/>
    </row>
    <row r="307" spans="7:11" x14ac:dyDescent="0.2">
      <c r="G307" s="246"/>
      <c r="H307" s="240"/>
      <c r="I307" s="240"/>
      <c r="J307" s="241"/>
      <c r="K307" s="241"/>
    </row>
    <row r="308" spans="7:11" x14ac:dyDescent="0.2">
      <c r="G308" s="246"/>
      <c r="H308" s="240"/>
      <c r="I308" s="240"/>
      <c r="J308" s="241"/>
      <c r="K308" s="241"/>
    </row>
    <row r="309" spans="7:11" x14ac:dyDescent="0.2">
      <c r="G309" s="246"/>
      <c r="H309" s="240"/>
      <c r="I309" s="240"/>
      <c r="J309" s="241"/>
      <c r="K309" s="241"/>
    </row>
    <row r="310" spans="7:11" x14ac:dyDescent="0.2">
      <c r="G310" s="246"/>
      <c r="H310" s="240"/>
      <c r="I310" s="240"/>
      <c r="J310" s="241"/>
      <c r="K310" s="241"/>
    </row>
    <row r="311" spans="7:11" x14ac:dyDescent="0.2">
      <c r="G311" s="246"/>
      <c r="H311" s="240"/>
      <c r="I311" s="240"/>
      <c r="J311" s="241"/>
      <c r="K311" s="241"/>
    </row>
    <row r="312" spans="7:11" x14ac:dyDescent="0.2">
      <c r="G312" s="246"/>
      <c r="H312" s="240"/>
      <c r="I312" s="240"/>
      <c r="J312" s="241"/>
      <c r="K312" s="241"/>
    </row>
    <row r="313" spans="7:11" x14ac:dyDescent="0.2">
      <c r="G313" s="246"/>
      <c r="H313" s="240"/>
      <c r="I313" s="240"/>
      <c r="J313" s="241"/>
      <c r="K313" s="241"/>
    </row>
    <row r="314" spans="7:11" x14ac:dyDescent="0.2">
      <c r="G314" s="246"/>
      <c r="H314" s="240"/>
      <c r="I314" s="240"/>
      <c r="J314" s="241"/>
      <c r="K314" s="241"/>
    </row>
    <row r="315" spans="7:11" x14ac:dyDescent="0.2">
      <c r="G315" s="246"/>
      <c r="H315" s="240"/>
      <c r="I315" s="240"/>
      <c r="J315" s="241"/>
      <c r="K315" s="241"/>
    </row>
    <row r="316" spans="7:11" x14ac:dyDescent="0.2">
      <c r="G316" s="246"/>
      <c r="H316" s="240"/>
      <c r="I316" s="240"/>
      <c r="J316" s="241"/>
      <c r="K316" s="241"/>
    </row>
    <row r="317" spans="7:11" x14ac:dyDescent="0.2">
      <c r="G317" s="246"/>
      <c r="H317" s="240"/>
      <c r="I317" s="240"/>
      <c r="J317" s="241"/>
      <c r="K317" s="241"/>
    </row>
    <row r="318" spans="7:11" x14ac:dyDescent="0.2">
      <c r="G318" s="246"/>
      <c r="H318" s="240"/>
      <c r="I318" s="240"/>
      <c r="J318" s="241"/>
      <c r="K318" s="241"/>
    </row>
    <row r="319" spans="7:11" x14ac:dyDescent="0.2">
      <c r="G319" s="246"/>
      <c r="H319" s="240"/>
      <c r="I319" s="240"/>
      <c r="J319" s="241"/>
      <c r="K319" s="241"/>
    </row>
    <row r="320" spans="7:11" x14ac:dyDescent="0.2">
      <c r="G320" s="246"/>
      <c r="H320" s="240"/>
      <c r="I320" s="240"/>
      <c r="J320" s="241"/>
      <c r="K320" s="241"/>
    </row>
    <row r="321" spans="7:11" x14ac:dyDescent="0.2">
      <c r="G321" s="246"/>
      <c r="H321" s="240"/>
      <c r="I321" s="240"/>
      <c r="J321" s="241"/>
      <c r="K321" s="241"/>
    </row>
    <row r="322" spans="7:11" x14ac:dyDescent="0.2">
      <c r="G322" s="246"/>
      <c r="H322" s="240"/>
      <c r="I322" s="240"/>
      <c r="J322" s="241"/>
      <c r="K322" s="241"/>
    </row>
    <row r="323" spans="7:11" x14ac:dyDescent="0.2">
      <c r="G323" s="246"/>
      <c r="H323" s="240"/>
      <c r="I323" s="240"/>
      <c r="J323" s="241"/>
      <c r="K323" s="241"/>
    </row>
    <row r="324" spans="7:11" x14ac:dyDescent="0.2">
      <c r="G324" s="246"/>
      <c r="H324" s="240"/>
      <c r="I324" s="240"/>
      <c r="J324" s="241"/>
      <c r="K324" s="241"/>
    </row>
    <row r="325" spans="7:11" x14ac:dyDescent="0.2">
      <c r="G325" s="246"/>
      <c r="H325" s="240"/>
      <c r="I325" s="240"/>
      <c r="J325" s="241"/>
      <c r="K325" s="241"/>
    </row>
    <row r="326" spans="7:11" x14ac:dyDescent="0.2">
      <c r="G326" s="246"/>
      <c r="H326" s="240"/>
      <c r="I326" s="240"/>
      <c r="J326" s="241"/>
      <c r="K326" s="241"/>
    </row>
    <row r="327" spans="7:11" x14ac:dyDescent="0.2">
      <c r="G327" s="246"/>
      <c r="H327" s="240"/>
      <c r="I327" s="240"/>
      <c r="J327" s="241"/>
      <c r="K327" s="241"/>
    </row>
    <row r="328" spans="7:11" x14ac:dyDescent="0.2">
      <c r="G328" s="246"/>
      <c r="H328" s="240"/>
      <c r="I328" s="240"/>
      <c r="J328" s="241"/>
      <c r="K328" s="241"/>
    </row>
    <row r="329" spans="7:11" x14ac:dyDescent="0.2">
      <c r="G329" s="246"/>
      <c r="H329" s="240"/>
      <c r="I329" s="240"/>
      <c r="J329" s="241"/>
      <c r="K329" s="241"/>
    </row>
    <row r="330" spans="7:11" x14ac:dyDescent="0.2">
      <c r="G330" s="246"/>
      <c r="H330" s="240"/>
      <c r="I330" s="240"/>
      <c r="J330" s="241"/>
      <c r="K330" s="241"/>
    </row>
    <row r="331" spans="7:11" x14ac:dyDescent="0.2">
      <c r="G331" s="246"/>
      <c r="H331" s="240"/>
      <c r="I331" s="240"/>
      <c r="J331" s="241"/>
      <c r="K331" s="241"/>
    </row>
    <row r="332" spans="7:11" x14ac:dyDescent="0.2">
      <c r="G332" s="246"/>
      <c r="H332" s="240"/>
      <c r="I332" s="240"/>
      <c r="J332" s="241"/>
      <c r="K332" s="241"/>
    </row>
    <row r="333" spans="7:11" x14ac:dyDescent="0.2">
      <c r="G333" s="246"/>
      <c r="H333" s="240"/>
      <c r="I333" s="240"/>
      <c r="J333" s="241"/>
      <c r="K333" s="241"/>
    </row>
    <row r="334" spans="7:11" x14ac:dyDescent="0.2">
      <c r="G334" s="246"/>
      <c r="H334" s="240"/>
      <c r="I334" s="240"/>
      <c r="J334" s="241"/>
      <c r="K334" s="241"/>
    </row>
    <row r="335" spans="7:11" x14ac:dyDescent="0.2">
      <c r="G335" s="246"/>
      <c r="H335" s="240"/>
      <c r="I335" s="240"/>
      <c r="J335" s="241"/>
      <c r="K335" s="241"/>
    </row>
    <row r="336" spans="7:11" x14ac:dyDescent="0.2">
      <c r="G336" s="246"/>
      <c r="H336" s="240"/>
      <c r="I336" s="240"/>
      <c r="J336" s="241"/>
      <c r="K336" s="241"/>
    </row>
    <row r="337" spans="7:11" x14ac:dyDescent="0.2">
      <c r="G337" s="246"/>
      <c r="H337" s="240"/>
      <c r="I337" s="240"/>
      <c r="J337" s="241"/>
      <c r="K337" s="241"/>
    </row>
    <row r="338" spans="7:11" x14ac:dyDescent="0.2">
      <c r="G338" s="246"/>
      <c r="H338" s="240"/>
      <c r="I338" s="240"/>
      <c r="J338" s="241"/>
      <c r="K338" s="241"/>
    </row>
    <row r="339" spans="7:11" x14ac:dyDescent="0.2">
      <c r="G339" s="246"/>
      <c r="H339" s="240"/>
      <c r="I339" s="240"/>
      <c r="J339" s="241"/>
      <c r="K339" s="241"/>
    </row>
    <row r="340" spans="7:11" x14ac:dyDescent="0.2">
      <c r="G340" s="246"/>
      <c r="H340" s="240"/>
      <c r="I340" s="240"/>
      <c r="J340" s="241"/>
      <c r="K340" s="241"/>
    </row>
    <row r="341" spans="7:11" x14ac:dyDescent="0.2">
      <c r="G341" s="246"/>
      <c r="H341" s="240"/>
      <c r="I341" s="240"/>
      <c r="J341" s="241"/>
      <c r="K341" s="241"/>
    </row>
    <row r="342" spans="7:11" x14ac:dyDescent="0.2">
      <c r="G342" s="246"/>
      <c r="H342" s="240"/>
      <c r="I342" s="240"/>
      <c r="J342" s="241"/>
      <c r="K342" s="241"/>
    </row>
    <row r="343" spans="7:11" x14ac:dyDescent="0.2">
      <c r="G343" s="246"/>
      <c r="H343" s="240"/>
      <c r="I343" s="240"/>
      <c r="J343" s="241"/>
      <c r="K343" s="241"/>
    </row>
    <row r="344" spans="7:11" x14ac:dyDescent="0.2">
      <c r="G344" s="246"/>
      <c r="H344" s="240"/>
      <c r="I344" s="240"/>
      <c r="J344" s="241"/>
      <c r="K344" s="241"/>
    </row>
    <row r="345" spans="7:11" x14ac:dyDescent="0.2">
      <c r="G345" s="246"/>
      <c r="H345" s="240"/>
      <c r="I345" s="240"/>
      <c r="J345" s="241"/>
      <c r="K345" s="241"/>
    </row>
    <row r="346" spans="7:11" x14ac:dyDescent="0.2">
      <c r="G346" s="246"/>
      <c r="H346" s="240"/>
      <c r="I346" s="240"/>
      <c r="J346" s="241"/>
      <c r="K346" s="241"/>
    </row>
    <row r="347" spans="7:11" x14ac:dyDescent="0.2">
      <c r="G347" s="246"/>
      <c r="H347" s="240"/>
      <c r="I347" s="240"/>
      <c r="J347" s="241"/>
      <c r="K347" s="241"/>
    </row>
    <row r="348" spans="7:11" x14ac:dyDescent="0.2">
      <c r="G348" s="246"/>
      <c r="H348" s="240"/>
      <c r="I348" s="240"/>
      <c r="J348" s="241"/>
      <c r="K348" s="241"/>
    </row>
    <row r="349" spans="7:11" x14ac:dyDescent="0.2">
      <c r="G349" s="246"/>
      <c r="H349" s="240"/>
      <c r="I349" s="240"/>
      <c r="J349" s="241"/>
      <c r="K349" s="241"/>
    </row>
    <row r="350" spans="7:11" x14ac:dyDescent="0.2">
      <c r="G350" s="246"/>
      <c r="H350" s="240"/>
      <c r="I350" s="240"/>
      <c r="J350" s="241"/>
      <c r="K350" s="241"/>
    </row>
    <row r="351" spans="7:11" x14ac:dyDescent="0.2">
      <c r="G351" s="246"/>
      <c r="H351" s="240"/>
      <c r="I351" s="240"/>
      <c r="J351" s="241"/>
      <c r="K351" s="241"/>
    </row>
    <row r="352" spans="7:11" x14ac:dyDescent="0.2">
      <c r="G352" s="246"/>
      <c r="H352" s="240"/>
      <c r="I352" s="240"/>
      <c r="J352" s="241"/>
      <c r="K352" s="241"/>
    </row>
    <row r="353" spans="7:11" x14ac:dyDescent="0.2">
      <c r="G353" s="246"/>
      <c r="H353" s="240"/>
      <c r="I353" s="240"/>
      <c r="J353" s="241"/>
      <c r="K353" s="241"/>
    </row>
    <row r="354" spans="7:11" x14ac:dyDescent="0.2">
      <c r="G354" s="246"/>
      <c r="H354" s="240"/>
      <c r="I354" s="240"/>
      <c r="J354" s="241"/>
      <c r="K354" s="241"/>
    </row>
    <row r="355" spans="7:11" x14ac:dyDescent="0.2">
      <c r="G355" s="246"/>
      <c r="H355" s="240"/>
      <c r="I355" s="240"/>
      <c r="J355" s="241"/>
      <c r="K355" s="241"/>
    </row>
    <row r="356" spans="7:11" x14ac:dyDescent="0.2">
      <c r="G356" s="246"/>
      <c r="H356" s="240"/>
      <c r="I356" s="240"/>
      <c r="J356" s="241"/>
      <c r="K356" s="241"/>
    </row>
    <row r="357" spans="7:11" x14ac:dyDescent="0.2">
      <c r="G357" s="246"/>
      <c r="H357" s="240"/>
      <c r="I357" s="240"/>
      <c r="J357" s="241"/>
      <c r="K357" s="241"/>
    </row>
    <row r="358" spans="7:11" x14ac:dyDescent="0.2">
      <c r="G358" s="246"/>
      <c r="H358" s="240"/>
      <c r="I358" s="240"/>
      <c r="J358" s="241"/>
      <c r="K358" s="241"/>
    </row>
    <row r="359" spans="7:11" x14ac:dyDescent="0.2">
      <c r="G359" s="246"/>
      <c r="H359" s="240"/>
      <c r="I359" s="240"/>
      <c r="J359" s="241"/>
      <c r="K359" s="241"/>
    </row>
    <row r="360" spans="7:11" x14ac:dyDescent="0.2">
      <c r="G360" s="246"/>
      <c r="H360" s="240"/>
      <c r="I360" s="240"/>
      <c r="J360" s="241"/>
      <c r="K360" s="241"/>
    </row>
    <row r="361" spans="7:11" x14ac:dyDescent="0.2">
      <c r="G361" s="246"/>
      <c r="H361" s="240"/>
      <c r="I361" s="240"/>
      <c r="J361" s="241"/>
      <c r="K361" s="241"/>
    </row>
    <row r="362" spans="7:11" x14ac:dyDescent="0.2">
      <c r="G362" s="246"/>
      <c r="H362" s="240"/>
      <c r="I362" s="240"/>
      <c r="J362" s="241"/>
      <c r="K362" s="241"/>
    </row>
    <row r="363" spans="7:11" x14ac:dyDescent="0.2">
      <c r="G363" s="246"/>
      <c r="H363" s="240"/>
      <c r="I363" s="240"/>
      <c r="J363" s="241"/>
      <c r="K363" s="241"/>
    </row>
    <row r="364" spans="7:11" x14ac:dyDescent="0.2">
      <c r="G364" s="246"/>
      <c r="H364" s="240"/>
      <c r="I364" s="240"/>
      <c r="J364" s="241"/>
      <c r="K364" s="241"/>
    </row>
    <row r="365" spans="7:11" x14ac:dyDescent="0.2">
      <c r="G365" s="246"/>
      <c r="H365" s="240"/>
      <c r="I365" s="240"/>
      <c r="J365" s="241"/>
      <c r="K365" s="241"/>
    </row>
    <row r="366" spans="7:11" x14ac:dyDescent="0.2">
      <c r="G366" s="246"/>
      <c r="H366" s="240"/>
      <c r="I366" s="240"/>
      <c r="J366" s="241"/>
      <c r="K366" s="241"/>
    </row>
    <row r="367" spans="7:11" x14ac:dyDescent="0.2">
      <c r="G367" s="246"/>
      <c r="H367" s="240"/>
      <c r="I367" s="240"/>
      <c r="J367" s="241"/>
      <c r="K367" s="241"/>
    </row>
    <row r="368" spans="7:11" x14ac:dyDescent="0.2">
      <c r="G368" s="246"/>
      <c r="H368" s="240"/>
      <c r="I368" s="240"/>
      <c r="J368" s="241"/>
      <c r="K368" s="241"/>
    </row>
    <row r="369" spans="7:11" x14ac:dyDescent="0.2">
      <c r="G369" s="246"/>
      <c r="H369" s="240"/>
      <c r="I369" s="240"/>
      <c r="J369" s="241"/>
      <c r="K369" s="241"/>
    </row>
    <row r="370" spans="7:11" x14ac:dyDescent="0.2">
      <c r="G370" s="246"/>
      <c r="H370" s="240"/>
      <c r="I370" s="240"/>
      <c r="J370" s="241"/>
      <c r="K370" s="241"/>
    </row>
    <row r="371" spans="7:11" x14ac:dyDescent="0.2">
      <c r="G371" s="246"/>
      <c r="H371" s="240"/>
      <c r="I371" s="240"/>
      <c r="J371" s="241"/>
      <c r="K371" s="241"/>
    </row>
    <row r="372" spans="7:11" x14ac:dyDescent="0.2">
      <c r="G372" s="246"/>
      <c r="H372" s="240"/>
      <c r="I372" s="240"/>
      <c r="J372" s="241"/>
      <c r="K372" s="241"/>
    </row>
    <row r="373" spans="7:11" x14ac:dyDescent="0.2">
      <c r="G373" s="246"/>
      <c r="H373" s="240"/>
      <c r="I373" s="240"/>
      <c r="J373" s="241"/>
      <c r="K373" s="241"/>
    </row>
    <row r="374" spans="7:11" x14ac:dyDescent="0.2">
      <c r="G374" s="246"/>
      <c r="H374" s="240"/>
      <c r="I374" s="240"/>
      <c r="J374" s="241"/>
      <c r="K374" s="241"/>
    </row>
    <row r="375" spans="7:11" x14ac:dyDescent="0.2">
      <c r="G375" s="246"/>
      <c r="H375" s="240"/>
      <c r="I375" s="240"/>
      <c r="J375" s="241"/>
      <c r="K375" s="241"/>
    </row>
    <row r="376" spans="7:11" x14ac:dyDescent="0.2">
      <c r="G376" s="246"/>
      <c r="H376" s="240"/>
      <c r="I376" s="240"/>
      <c r="J376" s="241"/>
      <c r="K376" s="241"/>
    </row>
    <row r="377" spans="7:11" x14ac:dyDescent="0.2">
      <c r="G377" s="246"/>
      <c r="H377" s="240"/>
      <c r="I377" s="240"/>
      <c r="J377" s="241"/>
      <c r="K377" s="241"/>
    </row>
    <row r="378" spans="7:11" x14ac:dyDescent="0.2">
      <c r="G378" s="246"/>
      <c r="H378" s="240"/>
      <c r="I378" s="240"/>
      <c r="J378" s="241"/>
      <c r="K378" s="241"/>
    </row>
    <row r="379" spans="7:11" x14ac:dyDescent="0.2">
      <c r="G379" s="246"/>
      <c r="H379" s="240"/>
      <c r="I379" s="240"/>
      <c r="J379" s="241"/>
      <c r="K379" s="241"/>
    </row>
    <row r="380" spans="7:11" x14ac:dyDescent="0.2">
      <c r="G380" s="246"/>
      <c r="H380" s="240"/>
      <c r="I380" s="240"/>
      <c r="J380" s="241"/>
      <c r="K380" s="241"/>
    </row>
    <row r="381" spans="7:11" x14ac:dyDescent="0.2">
      <c r="G381" s="246"/>
      <c r="H381" s="240"/>
      <c r="I381" s="240"/>
      <c r="J381" s="241"/>
      <c r="K381" s="241"/>
    </row>
    <row r="382" spans="7:11" x14ac:dyDescent="0.2">
      <c r="G382" s="246"/>
      <c r="H382" s="240"/>
      <c r="I382" s="240"/>
      <c r="J382" s="241"/>
      <c r="K382" s="241"/>
    </row>
    <row r="383" spans="7:11" x14ac:dyDescent="0.2">
      <c r="G383" s="246"/>
      <c r="H383" s="240"/>
      <c r="I383" s="240"/>
      <c r="J383" s="241"/>
      <c r="K383" s="241"/>
    </row>
    <row r="384" spans="7:11" x14ac:dyDescent="0.2">
      <c r="G384" s="246"/>
      <c r="H384" s="240"/>
      <c r="I384" s="240"/>
      <c r="J384" s="241"/>
      <c r="K384" s="241"/>
    </row>
    <row r="385" spans="7:11" x14ac:dyDescent="0.2">
      <c r="G385" s="246"/>
      <c r="H385" s="240"/>
      <c r="I385" s="240"/>
      <c r="J385" s="241"/>
      <c r="K385" s="241"/>
    </row>
    <row r="386" spans="7:11" x14ac:dyDescent="0.2">
      <c r="G386" s="246"/>
      <c r="H386" s="240"/>
      <c r="I386" s="240"/>
      <c r="J386" s="241"/>
      <c r="K386" s="241"/>
    </row>
    <row r="387" spans="7:11" x14ac:dyDescent="0.2">
      <c r="G387" s="246"/>
      <c r="H387" s="240"/>
      <c r="I387" s="240"/>
      <c r="J387" s="241"/>
      <c r="K387" s="241"/>
    </row>
    <row r="388" spans="7:11" x14ac:dyDescent="0.2">
      <c r="G388" s="246"/>
      <c r="H388" s="240"/>
      <c r="I388" s="240"/>
      <c r="J388" s="241"/>
      <c r="K388" s="241"/>
    </row>
    <row r="389" spans="7:11" x14ac:dyDescent="0.2">
      <c r="G389" s="246"/>
      <c r="H389" s="240"/>
      <c r="I389" s="240"/>
      <c r="J389" s="241"/>
      <c r="K389" s="241"/>
    </row>
    <row r="390" spans="7:11" x14ac:dyDescent="0.2">
      <c r="G390" s="246"/>
      <c r="H390" s="240"/>
      <c r="I390" s="240"/>
      <c r="J390" s="241"/>
      <c r="K390" s="241"/>
    </row>
    <row r="391" spans="7:11" x14ac:dyDescent="0.2">
      <c r="G391" s="246"/>
      <c r="H391" s="240"/>
      <c r="I391" s="240"/>
      <c r="J391" s="241"/>
      <c r="K391" s="241"/>
    </row>
    <row r="392" spans="7:11" x14ac:dyDescent="0.2">
      <c r="G392" s="246"/>
      <c r="H392" s="240"/>
      <c r="I392" s="240"/>
      <c r="J392" s="241"/>
      <c r="K392" s="241"/>
    </row>
    <row r="393" spans="7:11" x14ac:dyDescent="0.2">
      <c r="G393" s="246"/>
      <c r="H393" s="240"/>
      <c r="I393" s="240"/>
      <c r="J393" s="241"/>
      <c r="K393" s="241"/>
    </row>
    <row r="394" spans="7:11" x14ac:dyDescent="0.2">
      <c r="G394" s="246"/>
      <c r="H394" s="240"/>
      <c r="I394" s="240"/>
      <c r="J394" s="241"/>
      <c r="K394" s="241"/>
    </row>
    <row r="395" spans="7:11" x14ac:dyDescent="0.2">
      <c r="G395" s="246"/>
      <c r="H395" s="240"/>
      <c r="I395" s="240"/>
      <c r="J395" s="241"/>
      <c r="K395" s="241"/>
    </row>
    <row r="396" spans="7:11" x14ac:dyDescent="0.2">
      <c r="G396" s="246"/>
      <c r="H396" s="240"/>
      <c r="I396" s="240"/>
      <c r="J396" s="241"/>
      <c r="K396" s="241"/>
    </row>
    <row r="397" spans="7:11" x14ac:dyDescent="0.2">
      <c r="G397" s="246"/>
      <c r="H397" s="240"/>
      <c r="I397" s="240"/>
      <c r="J397" s="241"/>
      <c r="K397" s="241"/>
    </row>
    <row r="398" spans="7:11" x14ac:dyDescent="0.2">
      <c r="G398" s="246"/>
      <c r="H398" s="240"/>
      <c r="I398" s="240"/>
      <c r="J398" s="241"/>
      <c r="K398" s="241"/>
    </row>
    <row r="399" spans="7:11" x14ac:dyDescent="0.2">
      <c r="G399" s="246"/>
      <c r="H399" s="240"/>
      <c r="I399" s="240"/>
      <c r="J399" s="241"/>
      <c r="K399" s="241"/>
    </row>
    <row r="400" spans="7:11" x14ac:dyDescent="0.2">
      <c r="G400" s="246"/>
      <c r="H400" s="240"/>
      <c r="I400" s="240"/>
      <c r="J400" s="241"/>
      <c r="K400" s="241"/>
    </row>
    <row r="401" spans="7:11" x14ac:dyDescent="0.2">
      <c r="G401" s="246"/>
      <c r="H401" s="240"/>
      <c r="I401" s="240"/>
      <c r="J401" s="241"/>
      <c r="K401" s="241"/>
    </row>
    <row r="402" spans="7:11" x14ac:dyDescent="0.2">
      <c r="G402" s="246"/>
      <c r="H402" s="240"/>
      <c r="I402" s="240"/>
      <c r="J402" s="241"/>
      <c r="K402" s="241"/>
    </row>
    <row r="403" spans="7:11" x14ac:dyDescent="0.2">
      <c r="G403" s="246"/>
      <c r="H403" s="240"/>
      <c r="I403" s="240"/>
      <c r="J403" s="241"/>
      <c r="K403" s="241"/>
    </row>
    <row r="404" spans="7:11" x14ac:dyDescent="0.2">
      <c r="G404" s="246"/>
      <c r="H404" s="240"/>
      <c r="I404" s="240"/>
      <c r="J404" s="241"/>
      <c r="K404" s="241"/>
    </row>
    <row r="405" spans="7:11" x14ac:dyDescent="0.2">
      <c r="G405" s="246"/>
      <c r="H405" s="240"/>
      <c r="I405" s="240"/>
      <c r="J405" s="241"/>
      <c r="K405" s="241"/>
    </row>
    <row r="406" spans="7:11" x14ac:dyDescent="0.2">
      <c r="G406" s="246"/>
      <c r="H406" s="240"/>
      <c r="I406" s="240"/>
      <c r="J406" s="241"/>
      <c r="K406" s="241"/>
    </row>
    <row r="407" spans="7:11" x14ac:dyDescent="0.2">
      <c r="G407" s="246"/>
      <c r="H407" s="240"/>
      <c r="I407" s="240"/>
      <c r="J407" s="241"/>
      <c r="K407" s="241"/>
    </row>
    <row r="408" spans="7:11" x14ac:dyDescent="0.2">
      <c r="G408" s="246"/>
      <c r="H408" s="240"/>
      <c r="I408" s="240"/>
      <c r="J408" s="241"/>
      <c r="K408" s="241"/>
    </row>
    <row r="409" spans="7:11" x14ac:dyDescent="0.2">
      <c r="G409" s="246"/>
      <c r="H409" s="240"/>
      <c r="I409" s="240"/>
      <c r="J409" s="241"/>
      <c r="K409" s="241"/>
    </row>
    <row r="410" spans="7:11" x14ac:dyDescent="0.2">
      <c r="G410" s="246"/>
      <c r="H410" s="240"/>
      <c r="I410" s="240"/>
      <c r="J410" s="241"/>
      <c r="K410" s="241"/>
    </row>
    <row r="411" spans="7:11" x14ac:dyDescent="0.2">
      <c r="G411" s="246"/>
      <c r="H411" s="240"/>
      <c r="I411" s="240"/>
      <c r="J411" s="241"/>
      <c r="K411" s="241"/>
    </row>
    <row r="412" spans="7:11" x14ac:dyDescent="0.2">
      <c r="G412" s="246"/>
      <c r="H412" s="240"/>
      <c r="I412" s="240"/>
      <c r="J412" s="241"/>
      <c r="K412" s="241"/>
    </row>
    <row r="413" spans="7:11" x14ac:dyDescent="0.2">
      <c r="G413" s="246"/>
      <c r="H413" s="240"/>
      <c r="I413" s="240"/>
      <c r="J413" s="241"/>
      <c r="K413" s="241"/>
    </row>
    <row r="414" spans="7:11" x14ac:dyDescent="0.2">
      <c r="G414" s="246"/>
      <c r="H414" s="240"/>
      <c r="I414" s="240"/>
      <c r="J414" s="241"/>
      <c r="K414" s="241"/>
    </row>
    <row r="415" spans="7:11" x14ac:dyDescent="0.2">
      <c r="G415" s="246"/>
      <c r="H415" s="240"/>
      <c r="I415" s="240"/>
      <c r="J415" s="241"/>
      <c r="K415" s="241"/>
    </row>
    <row r="416" spans="7:11" x14ac:dyDescent="0.2">
      <c r="G416" s="246"/>
      <c r="H416" s="240"/>
      <c r="I416" s="240"/>
      <c r="J416" s="241"/>
      <c r="K416" s="241"/>
    </row>
    <row r="417" spans="7:11" x14ac:dyDescent="0.2">
      <c r="G417" s="246"/>
      <c r="H417" s="240"/>
      <c r="I417" s="240"/>
      <c r="J417" s="241"/>
      <c r="K417" s="241"/>
    </row>
    <row r="418" spans="7:11" x14ac:dyDescent="0.2">
      <c r="G418" s="246"/>
      <c r="H418" s="240"/>
      <c r="I418" s="240"/>
      <c r="J418" s="241"/>
      <c r="K418" s="241"/>
    </row>
    <row r="419" spans="7:11" x14ac:dyDescent="0.2">
      <c r="G419" s="246"/>
      <c r="H419" s="240"/>
      <c r="I419" s="240"/>
      <c r="J419" s="241"/>
      <c r="K419" s="241"/>
    </row>
    <row r="420" spans="7:11" x14ac:dyDescent="0.2">
      <c r="G420" s="246"/>
      <c r="H420" s="240"/>
      <c r="I420" s="240"/>
      <c r="J420" s="241"/>
      <c r="K420" s="241"/>
    </row>
    <row r="421" spans="7:11" x14ac:dyDescent="0.2">
      <c r="G421" s="246"/>
      <c r="H421" s="240"/>
      <c r="I421" s="240"/>
      <c r="J421" s="241"/>
      <c r="K421" s="241"/>
    </row>
    <row r="422" spans="7:11" x14ac:dyDescent="0.2">
      <c r="G422" s="246"/>
      <c r="H422" s="240"/>
      <c r="I422" s="240"/>
      <c r="J422" s="241"/>
      <c r="K422" s="241"/>
    </row>
    <row r="423" spans="7:11" x14ac:dyDescent="0.2">
      <c r="G423" s="246"/>
      <c r="H423" s="240"/>
      <c r="I423" s="240"/>
      <c r="J423" s="241"/>
      <c r="K423" s="241"/>
    </row>
    <row r="424" spans="7:11" x14ac:dyDescent="0.2">
      <c r="G424" s="246"/>
      <c r="H424" s="240"/>
      <c r="I424" s="240"/>
      <c r="J424" s="241"/>
      <c r="K424" s="241"/>
    </row>
    <row r="425" spans="7:11" x14ac:dyDescent="0.2">
      <c r="G425" s="246"/>
      <c r="H425" s="240"/>
      <c r="I425" s="240"/>
      <c r="J425" s="241"/>
      <c r="K425" s="241"/>
    </row>
    <row r="426" spans="7:11" x14ac:dyDescent="0.2">
      <c r="G426" s="246"/>
      <c r="H426" s="240"/>
      <c r="I426" s="240"/>
      <c r="J426" s="241"/>
      <c r="K426" s="241"/>
    </row>
    <row r="427" spans="7:11" x14ac:dyDescent="0.2">
      <c r="G427" s="246"/>
      <c r="H427" s="240"/>
      <c r="I427" s="240"/>
      <c r="J427" s="241"/>
      <c r="K427" s="241"/>
    </row>
    <row r="428" spans="7:11" x14ac:dyDescent="0.2">
      <c r="G428" s="246"/>
      <c r="H428" s="240"/>
      <c r="I428" s="240"/>
      <c r="J428" s="241"/>
      <c r="K428" s="241"/>
    </row>
    <row r="429" spans="7:11" x14ac:dyDescent="0.2">
      <c r="G429" s="246"/>
      <c r="H429" s="240"/>
      <c r="I429" s="240"/>
      <c r="J429" s="241"/>
      <c r="K429" s="241"/>
    </row>
    <row r="430" spans="7:11" x14ac:dyDescent="0.2">
      <c r="G430" s="246"/>
      <c r="H430" s="240"/>
      <c r="I430" s="240"/>
      <c r="J430" s="241"/>
      <c r="K430" s="241"/>
    </row>
    <row r="431" spans="7:11" x14ac:dyDescent="0.2">
      <c r="G431" s="246"/>
      <c r="H431" s="240"/>
      <c r="I431" s="240"/>
      <c r="J431" s="241"/>
      <c r="K431" s="241"/>
    </row>
    <row r="432" spans="7:11" x14ac:dyDescent="0.2">
      <c r="G432" s="246"/>
      <c r="H432" s="240"/>
      <c r="I432" s="240"/>
      <c r="J432" s="241"/>
      <c r="K432" s="241"/>
    </row>
    <row r="433" spans="7:11" x14ac:dyDescent="0.2">
      <c r="G433" s="246"/>
      <c r="H433" s="240"/>
      <c r="I433" s="240"/>
      <c r="J433" s="241"/>
      <c r="K433" s="241"/>
    </row>
    <row r="434" spans="7:11" x14ac:dyDescent="0.2">
      <c r="G434" s="246"/>
      <c r="H434" s="240"/>
      <c r="I434" s="240"/>
      <c r="J434" s="241"/>
      <c r="K434" s="241"/>
    </row>
    <row r="435" spans="7:11" x14ac:dyDescent="0.2">
      <c r="G435" s="246"/>
      <c r="H435" s="240"/>
      <c r="I435" s="240"/>
      <c r="J435" s="241"/>
      <c r="K435" s="241"/>
    </row>
    <row r="436" spans="7:11" x14ac:dyDescent="0.2">
      <c r="G436" s="246"/>
      <c r="H436" s="240"/>
      <c r="I436" s="240"/>
      <c r="J436" s="241"/>
      <c r="K436" s="241"/>
    </row>
    <row r="437" spans="7:11" x14ac:dyDescent="0.2">
      <c r="G437" s="246"/>
      <c r="H437" s="240"/>
      <c r="I437" s="240"/>
      <c r="J437" s="241"/>
      <c r="K437" s="241"/>
    </row>
    <row r="438" spans="7:11" x14ac:dyDescent="0.2">
      <c r="G438" s="246"/>
      <c r="H438" s="240"/>
      <c r="I438" s="240"/>
      <c r="J438" s="241"/>
      <c r="K438" s="241"/>
    </row>
    <row r="439" spans="7:11" x14ac:dyDescent="0.2">
      <c r="G439" s="246"/>
      <c r="H439" s="240"/>
      <c r="I439" s="240"/>
      <c r="J439" s="241"/>
      <c r="K439" s="241"/>
    </row>
    <row r="440" spans="7:11" x14ac:dyDescent="0.2">
      <c r="G440" s="246"/>
      <c r="H440" s="240"/>
      <c r="I440" s="240"/>
      <c r="J440" s="241"/>
      <c r="K440" s="241"/>
    </row>
    <row r="441" spans="7:11" x14ac:dyDescent="0.2">
      <c r="G441" s="246"/>
      <c r="H441" s="240"/>
      <c r="I441" s="240"/>
      <c r="J441" s="241"/>
      <c r="K441" s="241"/>
    </row>
    <row r="442" spans="7:11" x14ac:dyDescent="0.2">
      <c r="G442" s="246"/>
      <c r="H442" s="240"/>
      <c r="I442" s="240"/>
      <c r="J442" s="241"/>
      <c r="K442" s="241"/>
    </row>
    <row r="443" spans="7:11" x14ac:dyDescent="0.2">
      <c r="G443" s="246"/>
      <c r="H443" s="240"/>
      <c r="I443" s="240"/>
      <c r="J443" s="241"/>
      <c r="K443" s="241"/>
    </row>
    <row r="444" spans="7:11" x14ac:dyDescent="0.2">
      <c r="G444" s="246"/>
      <c r="H444" s="240"/>
      <c r="I444" s="240"/>
      <c r="J444" s="241"/>
      <c r="K444" s="241"/>
    </row>
    <row r="445" spans="7:11" x14ac:dyDescent="0.2">
      <c r="G445" s="246"/>
      <c r="H445" s="240"/>
      <c r="I445" s="240"/>
      <c r="J445" s="241"/>
      <c r="K445" s="241"/>
    </row>
    <row r="446" spans="7:11" x14ac:dyDescent="0.2">
      <c r="G446" s="246"/>
      <c r="H446" s="240"/>
      <c r="I446" s="240"/>
      <c r="J446" s="241"/>
      <c r="K446" s="241"/>
    </row>
    <row r="447" spans="7:11" x14ac:dyDescent="0.2">
      <c r="G447" s="246"/>
      <c r="H447" s="240"/>
      <c r="I447" s="240"/>
      <c r="J447" s="241"/>
      <c r="K447" s="241"/>
    </row>
    <row r="448" spans="7:11" x14ac:dyDescent="0.2">
      <c r="G448" s="246"/>
      <c r="H448" s="240"/>
      <c r="I448" s="240"/>
      <c r="J448" s="241"/>
      <c r="K448" s="241"/>
    </row>
    <row r="449" spans="7:11" x14ac:dyDescent="0.2">
      <c r="G449" s="246"/>
      <c r="H449" s="240"/>
      <c r="I449" s="240"/>
      <c r="J449" s="241"/>
      <c r="K449" s="241"/>
    </row>
    <row r="450" spans="7:11" x14ac:dyDescent="0.2">
      <c r="G450" s="246"/>
      <c r="H450" s="240"/>
      <c r="I450" s="240"/>
      <c r="J450" s="241"/>
      <c r="K450" s="241"/>
    </row>
    <row r="451" spans="7:11" x14ac:dyDescent="0.2">
      <c r="G451" s="246"/>
      <c r="H451" s="240"/>
      <c r="I451" s="240"/>
      <c r="J451" s="241"/>
      <c r="K451" s="241"/>
    </row>
    <row r="452" spans="7:11" x14ac:dyDescent="0.2">
      <c r="G452" s="246"/>
      <c r="H452" s="240"/>
      <c r="I452" s="240"/>
      <c r="J452" s="241"/>
      <c r="K452" s="241"/>
    </row>
    <row r="453" spans="7:11" x14ac:dyDescent="0.2">
      <c r="G453" s="246"/>
      <c r="H453" s="240"/>
      <c r="I453" s="240"/>
      <c r="J453" s="241"/>
      <c r="K453" s="241"/>
    </row>
    <row r="454" spans="7:11" x14ac:dyDescent="0.2">
      <c r="G454" s="246"/>
      <c r="H454" s="240"/>
      <c r="I454" s="240"/>
      <c r="J454" s="241"/>
      <c r="K454" s="241"/>
    </row>
    <row r="455" spans="7:11" x14ac:dyDescent="0.2">
      <c r="G455" s="246"/>
      <c r="H455" s="240"/>
      <c r="I455" s="240"/>
      <c r="J455" s="241"/>
      <c r="K455" s="241"/>
    </row>
    <row r="456" spans="7:11" x14ac:dyDescent="0.2">
      <c r="G456" s="246"/>
      <c r="H456" s="240"/>
      <c r="I456" s="240"/>
      <c r="J456" s="241"/>
      <c r="K456" s="241"/>
    </row>
    <row r="457" spans="7:11" x14ac:dyDescent="0.2">
      <c r="G457" s="246"/>
      <c r="H457" s="240"/>
      <c r="I457" s="240"/>
      <c r="J457" s="241"/>
      <c r="K457" s="241"/>
    </row>
    <row r="458" spans="7:11" x14ac:dyDescent="0.2">
      <c r="G458" s="246"/>
      <c r="H458" s="240"/>
      <c r="I458" s="240"/>
      <c r="J458" s="241"/>
      <c r="K458" s="241"/>
    </row>
    <row r="459" spans="7:11" x14ac:dyDescent="0.2">
      <c r="G459" s="246"/>
      <c r="H459" s="240"/>
      <c r="I459" s="240"/>
      <c r="J459" s="241"/>
      <c r="K459" s="241"/>
    </row>
    <row r="460" spans="7:11" x14ac:dyDescent="0.2">
      <c r="G460" s="246"/>
      <c r="H460" s="240"/>
      <c r="I460" s="240"/>
      <c r="J460" s="241"/>
      <c r="K460" s="241"/>
    </row>
    <row r="461" spans="7:11" x14ac:dyDescent="0.2">
      <c r="G461" s="246"/>
      <c r="H461" s="240"/>
      <c r="I461" s="240"/>
      <c r="J461" s="241"/>
      <c r="K461" s="241"/>
    </row>
    <row r="462" spans="7:11" x14ac:dyDescent="0.2">
      <c r="G462" s="246"/>
      <c r="H462" s="240"/>
      <c r="I462" s="240"/>
      <c r="J462" s="241"/>
      <c r="K462" s="241"/>
    </row>
    <row r="463" spans="7:11" x14ac:dyDescent="0.2">
      <c r="G463" s="246"/>
      <c r="H463" s="240"/>
      <c r="I463" s="240"/>
      <c r="J463" s="241"/>
      <c r="K463" s="241"/>
    </row>
    <row r="464" spans="7:11" x14ac:dyDescent="0.2">
      <c r="G464" s="246"/>
      <c r="H464" s="240"/>
      <c r="I464" s="240"/>
      <c r="J464" s="241"/>
      <c r="K464" s="241"/>
    </row>
    <row r="465" spans="7:11" x14ac:dyDescent="0.2">
      <c r="G465" s="246"/>
      <c r="H465" s="240"/>
      <c r="I465" s="240"/>
      <c r="J465" s="241"/>
      <c r="K465" s="241"/>
    </row>
    <row r="466" spans="7:11" x14ac:dyDescent="0.2">
      <c r="G466" s="246"/>
      <c r="H466" s="240"/>
      <c r="I466" s="240"/>
      <c r="J466" s="241"/>
      <c r="K466" s="241"/>
    </row>
    <row r="467" spans="7:11" x14ac:dyDescent="0.2">
      <c r="G467" s="246"/>
      <c r="H467" s="240"/>
      <c r="I467" s="240"/>
      <c r="J467" s="241"/>
      <c r="K467" s="241"/>
    </row>
    <row r="468" spans="7:11" x14ac:dyDescent="0.2">
      <c r="G468" s="246"/>
      <c r="H468" s="240"/>
      <c r="I468" s="240"/>
      <c r="J468" s="241"/>
      <c r="K468" s="241"/>
    </row>
    <row r="469" spans="7:11" x14ac:dyDescent="0.2">
      <c r="G469" s="246"/>
      <c r="H469" s="240"/>
      <c r="I469" s="240"/>
      <c r="J469" s="241"/>
      <c r="K469" s="241"/>
    </row>
    <row r="470" spans="7:11" x14ac:dyDescent="0.2">
      <c r="G470" s="246"/>
      <c r="H470" s="240"/>
      <c r="I470" s="240"/>
      <c r="J470" s="241"/>
      <c r="K470" s="241"/>
    </row>
    <row r="471" spans="7:11" x14ac:dyDescent="0.2">
      <c r="G471" s="246"/>
      <c r="H471" s="240"/>
      <c r="I471" s="240"/>
      <c r="J471" s="241"/>
      <c r="K471" s="241"/>
    </row>
    <row r="472" spans="7:11" x14ac:dyDescent="0.2">
      <c r="G472" s="246"/>
      <c r="H472" s="240"/>
      <c r="I472" s="240"/>
      <c r="J472" s="241"/>
      <c r="K472" s="241"/>
    </row>
    <row r="473" spans="7:11" x14ac:dyDescent="0.2">
      <c r="G473" s="246"/>
      <c r="H473" s="240"/>
      <c r="I473" s="240"/>
      <c r="J473" s="241"/>
      <c r="K473" s="241"/>
    </row>
    <row r="474" spans="7:11" x14ac:dyDescent="0.2">
      <c r="G474" s="246"/>
      <c r="H474" s="240"/>
      <c r="I474" s="240"/>
      <c r="J474" s="241"/>
      <c r="K474" s="241"/>
    </row>
    <row r="475" spans="7:11" x14ac:dyDescent="0.2">
      <c r="G475" s="246"/>
      <c r="H475" s="240"/>
      <c r="I475" s="240"/>
      <c r="J475" s="241"/>
      <c r="K475" s="241"/>
    </row>
    <row r="476" spans="7:11" x14ac:dyDescent="0.2">
      <c r="G476" s="246"/>
      <c r="H476" s="240"/>
      <c r="I476" s="240"/>
      <c r="J476" s="241"/>
      <c r="K476" s="241"/>
    </row>
    <row r="477" spans="7:11" x14ac:dyDescent="0.2">
      <c r="G477" s="246"/>
      <c r="H477" s="240"/>
      <c r="I477" s="240"/>
      <c r="J477" s="241"/>
      <c r="K477" s="241"/>
    </row>
    <row r="478" spans="7:11" x14ac:dyDescent="0.2">
      <c r="G478" s="246"/>
      <c r="H478" s="240"/>
      <c r="I478" s="240"/>
      <c r="J478" s="241"/>
      <c r="K478" s="241"/>
    </row>
    <row r="479" spans="7:11" x14ac:dyDescent="0.2">
      <c r="G479" s="246"/>
      <c r="H479" s="240"/>
      <c r="I479" s="240"/>
      <c r="J479" s="241"/>
      <c r="K479" s="241"/>
    </row>
    <row r="480" spans="7:11" x14ac:dyDescent="0.2">
      <c r="G480" s="246"/>
      <c r="H480" s="240"/>
      <c r="I480" s="240"/>
      <c r="J480" s="241"/>
      <c r="K480" s="241"/>
    </row>
    <row r="481" spans="7:11" x14ac:dyDescent="0.2">
      <c r="G481" s="246"/>
      <c r="H481" s="240"/>
      <c r="I481" s="240"/>
      <c r="J481" s="241"/>
      <c r="K481" s="241"/>
    </row>
    <row r="482" spans="7:11" x14ac:dyDescent="0.2">
      <c r="G482" s="246"/>
      <c r="H482" s="240"/>
      <c r="I482" s="240"/>
      <c r="J482" s="241"/>
      <c r="K482" s="241"/>
    </row>
    <row r="483" spans="7:11" x14ac:dyDescent="0.2">
      <c r="G483" s="246"/>
      <c r="H483" s="240"/>
      <c r="I483" s="240"/>
      <c r="J483" s="241"/>
      <c r="K483" s="241"/>
    </row>
    <row r="484" spans="7:11" x14ac:dyDescent="0.2">
      <c r="G484" s="246"/>
      <c r="H484" s="240"/>
      <c r="I484" s="240"/>
      <c r="J484" s="241"/>
      <c r="K484" s="241"/>
    </row>
    <row r="485" spans="7:11" x14ac:dyDescent="0.2">
      <c r="G485" s="246"/>
      <c r="H485" s="240"/>
      <c r="I485" s="240"/>
      <c r="J485" s="241"/>
      <c r="K485" s="241"/>
    </row>
    <row r="486" spans="7:11" x14ac:dyDescent="0.2">
      <c r="G486" s="246"/>
      <c r="H486" s="240"/>
      <c r="I486" s="240"/>
      <c r="J486" s="241"/>
      <c r="K486" s="241"/>
    </row>
    <row r="487" spans="7:11" x14ac:dyDescent="0.2">
      <c r="G487" s="246"/>
      <c r="H487" s="240"/>
      <c r="I487" s="240"/>
      <c r="J487" s="241"/>
      <c r="K487" s="241"/>
    </row>
    <row r="488" spans="7:11" x14ac:dyDescent="0.2">
      <c r="G488" s="246"/>
      <c r="H488" s="240"/>
      <c r="I488" s="240"/>
      <c r="J488" s="241"/>
      <c r="K488" s="241"/>
    </row>
    <row r="489" spans="7:11" x14ac:dyDescent="0.2">
      <c r="G489" s="246"/>
      <c r="H489" s="240"/>
      <c r="I489" s="240"/>
      <c r="J489" s="241"/>
      <c r="K489" s="241"/>
    </row>
    <row r="490" spans="7:11" x14ac:dyDescent="0.2">
      <c r="G490" s="246"/>
      <c r="H490" s="240"/>
      <c r="I490" s="240"/>
      <c r="J490" s="241"/>
      <c r="K490" s="241"/>
    </row>
    <row r="491" spans="7:11" x14ac:dyDescent="0.2">
      <c r="G491" s="246"/>
      <c r="H491" s="240"/>
      <c r="I491" s="240"/>
      <c r="J491" s="241"/>
      <c r="K491" s="241"/>
    </row>
    <row r="492" spans="7:11" x14ac:dyDescent="0.2">
      <c r="G492" s="246"/>
      <c r="H492" s="240"/>
      <c r="I492" s="240"/>
      <c r="J492" s="241"/>
      <c r="K492" s="241"/>
    </row>
    <row r="493" spans="7:11" x14ac:dyDescent="0.2">
      <c r="G493" s="246"/>
      <c r="H493" s="240"/>
      <c r="I493" s="240"/>
      <c r="J493" s="241"/>
      <c r="K493" s="241"/>
    </row>
    <row r="494" spans="7:11" x14ac:dyDescent="0.2">
      <c r="G494" s="246"/>
      <c r="H494" s="240"/>
      <c r="I494" s="240"/>
      <c r="J494" s="241"/>
      <c r="K494" s="241"/>
    </row>
    <row r="495" spans="7:11" x14ac:dyDescent="0.2">
      <c r="G495" s="246"/>
      <c r="H495" s="240"/>
      <c r="I495" s="240"/>
      <c r="J495" s="241"/>
      <c r="K495" s="241"/>
    </row>
    <row r="496" spans="7:11" x14ac:dyDescent="0.2">
      <c r="G496" s="246"/>
      <c r="H496" s="240"/>
      <c r="I496" s="240"/>
      <c r="J496" s="241"/>
      <c r="K496" s="241"/>
    </row>
    <row r="497" spans="7:11" x14ac:dyDescent="0.2">
      <c r="G497" s="246"/>
      <c r="H497" s="240"/>
      <c r="I497" s="240"/>
      <c r="J497" s="241"/>
      <c r="K497" s="241"/>
    </row>
    <row r="498" spans="7:11" x14ac:dyDescent="0.2">
      <c r="G498" s="246"/>
      <c r="H498" s="240"/>
      <c r="I498" s="240"/>
      <c r="J498" s="241"/>
      <c r="K498" s="241"/>
    </row>
    <row r="499" spans="7:11" x14ac:dyDescent="0.2">
      <c r="G499" s="246"/>
      <c r="H499" s="240"/>
      <c r="I499" s="240"/>
      <c r="J499" s="241"/>
      <c r="K499" s="241"/>
    </row>
    <row r="500" spans="7:11" x14ac:dyDescent="0.2">
      <c r="G500" s="246"/>
      <c r="H500" s="240"/>
      <c r="I500" s="240"/>
      <c r="J500" s="241"/>
      <c r="K500" s="241"/>
    </row>
    <row r="501" spans="7:11" x14ac:dyDescent="0.2">
      <c r="G501" s="246"/>
      <c r="H501" s="240"/>
      <c r="I501" s="240"/>
      <c r="J501" s="241"/>
      <c r="K501" s="241"/>
    </row>
    <row r="502" spans="7:11" x14ac:dyDescent="0.2">
      <c r="G502" s="246"/>
      <c r="H502" s="240"/>
      <c r="I502" s="240"/>
      <c r="J502" s="241"/>
      <c r="K502" s="241"/>
    </row>
    <row r="503" spans="7:11" x14ac:dyDescent="0.2">
      <c r="G503" s="246"/>
      <c r="H503" s="240"/>
      <c r="I503" s="240"/>
      <c r="J503" s="241"/>
      <c r="K503" s="241"/>
    </row>
    <row r="504" spans="7:11" x14ac:dyDescent="0.2">
      <c r="G504" s="246"/>
      <c r="H504" s="240"/>
      <c r="I504" s="240"/>
      <c r="J504" s="241"/>
      <c r="K504" s="241"/>
    </row>
    <row r="505" spans="7:11" x14ac:dyDescent="0.2">
      <c r="G505" s="246"/>
      <c r="H505" s="240"/>
      <c r="I505" s="240"/>
      <c r="J505" s="241"/>
      <c r="K505" s="241"/>
    </row>
    <row r="506" spans="7:11" x14ac:dyDescent="0.2">
      <c r="G506" s="246"/>
      <c r="H506" s="240"/>
      <c r="I506" s="240"/>
      <c r="J506" s="241"/>
      <c r="K506" s="241"/>
    </row>
    <row r="507" spans="7:11" x14ac:dyDescent="0.2">
      <c r="G507" s="246"/>
      <c r="H507" s="240"/>
      <c r="I507" s="240"/>
      <c r="J507" s="241"/>
      <c r="K507" s="241"/>
    </row>
    <row r="508" spans="7:11" x14ac:dyDescent="0.2">
      <c r="G508" s="246"/>
      <c r="H508" s="240"/>
      <c r="I508" s="240"/>
      <c r="J508" s="241"/>
      <c r="K508" s="241"/>
    </row>
    <row r="509" spans="7:11" x14ac:dyDescent="0.2">
      <c r="G509" s="246"/>
      <c r="H509" s="240"/>
      <c r="I509" s="240"/>
      <c r="J509" s="241"/>
      <c r="K509" s="241"/>
    </row>
    <row r="510" spans="7:11" x14ac:dyDescent="0.2">
      <c r="G510" s="246"/>
      <c r="H510" s="240"/>
      <c r="I510" s="240"/>
      <c r="J510" s="241"/>
      <c r="K510" s="241"/>
    </row>
    <row r="511" spans="7:11" x14ac:dyDescent="0.2">
      <c r="G511" s="246"/>
      <c r="H511" s="240"/>
      <c r="I511" s="240"/>
      <c r="J511" s="241"/>
      <c r="K511" s="241"/>
    </row>
    <row r="512" spans="7:11" x14ac:dyDescent="0.2">
      <c r="G512" s="246"/>
      <c r="H512" s="240"/>
      <c r="I512" s="240"/>
      <c r="J512" s="241"/>
      <c r="K512" s="241"/>
    </row>
    <row r="513" spans="7:11" x14ac:dyDescent="0.2">
      <c r="G513" s="246"/>
      <c r="H513" s="240"/>
      <c r="I513" s="240"/>
      <c r="J513" s="241"/>
      <c r="K513" s="241"/>
    </row>
    <row r="514" spans="7:11" x14ac:dyDescent="0.2">
      <c r="G514" s="246"/>
      <c r="H514" s="240"/>
      <c r="I514" s="240"/>
      <c r="J514" s="241"/>
      <c r="K514" s="241"/>
    </row>
    <row r="515" spans="7:11" x14ac:dyDescent="0.2">
      <c r="G515" s="246"/>
      <c r="H515" s="240"/>
      <c r="I515" s="240"/>
      <c r="J515" s="241"/>
      <c r="K515" s="241"/>
    </row>
    <row r="516" spans="7:11" x14ac:dyDescent="0.2">
      <c r="G516" s="246"/>
      <c r="H516" s="240"/>
      <c r="I516" s="240"/>
      <c r="J516" s="241"/>
      <c r="K516" s="241"/>
    </row>
    <row r="517" spans="7:11" x14ac:dyDescent="0.2">
      <c r="G517" s="246"/>
      <c r="H517" s="240"/>
      <c r="I517" s="240"/>
      <c r="J517" s="241"/>
      <c r="K517" s="241"/>
    </row>
    <row r="518" spans="7:11" x14ac:dyDescent="0.2">
      <c r="G518" s="246"/>
      <c r="H518" s="240"/>
      <c r="I518" s="240"/>
      <c r="J518" s="241"/>
      <c r="K518" s="241"/>
    </row>
    <row r="519" spans="7:11" x14ac:dyDescent="0.2">
      <c r="G519" s="246"/>
      <c r="H519" s="240"/>
      <c r="I519" s="240"/>
      <c r="J519" s="241"/>
      <c r="K519" s="241"/>
    </row>
    <row r="520" spans="7:11" x14ac:dyDescent="0.2">
      <c r="G520" s="246"/>
      <c r="H520" s="240"/>
      <c r="I520" s="240"/>
      <c r="J520" s="241"/>
      <c r="K520" s="241"/>
    </row>
    <row r="521" spans="7:11" x14ac:dyDescent="0.2">
      <c r="G521" s="246"/>
      <c r="H521" s="240"/>
      <c r="I521" s="240"/>
      <c r="J521" s="241"/>
      <c r="K521" s="241"/>
    </row>
    <row r="522" spans="7:11" x14ac:dyDescent="0.2">
      <c r="G522" s="246"/>
      <c r="H522" s="240"/>
      <c r="I522" s="240"/>
      <c r="J522" s="241"/>
      <c r="K522" s="241"/>
    </row>
    <row r="523" spans="7:11" x14ac:dyDescent="0.2">
      <c r="G523" s="246"/>
      <c r="H523" s="240"/>
      <c r="I523" s="240"/>
      <c r="J523" s="241"/>
      <c r="K523" s="241"/>
    </row>
    <row r="524" spans="7:11" x14ac:dyDescent="0.2">
      <c r="G524" s="246"/>
      <c r="H524" s="240"/>
      <c r="I524" s="240"/>
      <c r="J524" s="241"/>
      <c r="K524" s="241"/>
    </row>
    <row r="525" spans="7:11" x14ac:dyDescent="0.2">
      <c r="G525" s="246"/>
      <c r="H525" s="240"/>
      <c r="I525" s="240"/>
      <c r="J525" s="241"/>
      <c r="K525" s="241"/>
    </row>
    <row r="526" spans="7:11" x14ac:dyDescent="0.2">
      <c r="G526" s="246"/>
      <c r="H526" s="240"/>
      <c r="I526" s="240"/>
      <c r="J526" s="241"/>
      <c r="K526" s="241"/>
    </row>
    <row r="527" spans="7:11" x14ac:dyDescent="0.2">
      <c r="G527" s="246"/>
      <c r="H527" s="240"/>
      <c r="I527" s="240"/>
      <c r="J527" s="241"/>
      <c r="K527" s="241"/>
    </row>
    <row r="528" spans="7:11" x14ac:dyDescent="0.2">
      <c r="G528" s="246"/>
      <c r="H528" s="240"/>
      <c r="I528" s="240"/>
      <c r="J528" s="241"/>
      <c r="K528" s="241"/>
    </row>
    <row r="529" spans="7:11" x14ac:dyDescent="0.2">
      <c r="G529" s="246"/>
      <c r="H529" s="240"/>
      <c r="I529" s="240"/>
      <c r="J529" s="241"/>
      <c r="K529" s="241"/>
    </row>
    <row r="530" spans="7:11" x14ac:dyDescent="0.2">
      <c r="G530" s="246"/>
      <c r="H530" s="240"/>
      <c r="I530" s="240"/>
      <c r="J530" s="241"/>
      <c r="K530" s="241"/>
    </row>
    <row r="531" spans="7:11" x14ac:dyDescent="0.2">
      <c r="G531" s="246"/>
      <c r="H531" s="240"/>
      <c r="I531" s="240"/>
      <c r="J531" s="241"/>
      <c r="K531" s="241"/>
    </row>
    <row r="532" spans="7:11" x14ac:dyDescent="0.2">
      <c r="G532" s="246"/>
      <c r="H532" s="240"/>
      <c r="I532" s="240"/>
      <c r="J532" s="241"/>
      <c r="K532" s="241"/>
    </row>
    <row r="533" spans="7:11" x14ac:dyDescent="0.2">
      <c r="G533" s="246"/>
      <c r="H533" s="240"/>
      <c r="I533" s="240"/>
      <c r="J533" s="241"/>
      <c r="K533" s="241"/>
    </row>
    <row r="534" spans="7:11" x14ac:dyDescent="0.2">
      <c r="G534" s="246"/>
      <c r="H534" s="240"/>
      <c r="I534" s="240"/>
      <c r="J534" s="241"/>
      <c r="K534" s="241"/>
    </row>
    <row r="535" spans="7:11" x14ac:dyDescent="0.2">
      <c r="G535" s="246"/>
      <c r="H535" s="240"/>
      <c r="I535" s="240"/>
      <c r="J535" s="241"/>
      <c r="K535" s="241"/>
    </row>
    <row r="536" spans="7:11" x14ac:dyDescent="0.2">
      <c r="G536" s="246"/>
      <c r="H536" s="240"/>
      <c r="I536" s="240"/>
      <c r="J536" s="241"/>
      <c r="K536" s="241"/>
    </row>
    <row r="537" spans="7:11" x14ac:dyDescent="0.2">
      <c r="G537" s="246"/>
      <c r="H537" s="240"/>
      <c r="I537" s="240"/>
      <c r="J537" s="241"/>
      <c r="K537" s="241"/>
    </row>
    <row r="538" spans="7:11" x14ac:dyDescent="0.2">
      <c r="G538" s="246"/>
      <c r="H538" s="240"/>
      <c r="I538" s="240"/>
      <c r="J538" s="241"/>
      <c r="K538" s="241"/>
    </row>
    <row r="539" spans="7:11" x14ac:dyDescent="0.2">
      <c r="G539" s="246"/>
      <c r="H539" s="240"/>
      <c r="I539" s="240"/>
      <c r="J539" s="241"/>
      <c r="K539" s="241"/>
    </row>
    <row r="540" spans="7:11" x14ac:dyDescent="0.2">
      <c r="G540" s="246"/>
      <c r="H540" s="240"/>
      <c r="I540" s="240"/>
      <c r="J540" s="241"/>
      <c r="K540" s="241"/>
    </row>
    <row r="541" spans="7:11" x14ac:dyDescent="0.2">
      <c r="G541" s="246"/>
      <c r="H541" s="240"/>
      <c r="I541" s="240"/>
      <c r="J541" s="241"/>
      <c r="K541" s="241"/>
    </row>
    <row r="542" spans="7:11" x14ac:dyDescent="0.2">
      <c r="G542" s="246"/>
      <c r="H542" s="240"/>
      <c r="I542" s="240"/>
      <c r="J542" s="241"/>
      <c r="K542" s="241"/>
    </row>
    <row r="543" spans="7:11" x14ac:dyDescent="0.2">
      <c r="G543" s="246"/>
      <c r="H543" s="240"/>
      <c r="I543" s="240"/>
      <c r="J543" s="241"/>
      <c r="K543" s="241"/>
    </row>
    <row r="544" spans="7:11" x14ac:dyDescent="0.2">
      <c r="G544" s="246"/>
      <c r="H544" s="240"/>
      <c r="I544" s="240"/>
      <c r="J544" s="241"/>
      <c r="K544" s="241"/>
    </row>
    <row r="545" spans="7:11" x14ac:dyDescent="0.2">
      <c r="G545" s="246"/>
      <c r="H545" s="240"/>
      <c r="I545" s="240"/>
      <c r="J545" s="241"/>
      <c r="K545" s="241"/>
    </row>
    <row r="546" spans="7:11" x14ac:dyDescent="0.2">
      <c r="G546" s="246"/>
      <c r="H546" s="240"/>
      <c r="I546" s="240"/>
      <c r="J546" s="241"/>
      <c r="K546" s="241"/>
    </row>
    <row r="547" spans="7:11" x14ac:dyDescent="0.2">
      <c r="G547" s="246"/>
      <c r="H547" s="240"/>
      <c r="I547" s="240"/>
      <c r="J547" s="241"/>
      <c r="K547" s="241"/>
    </row>
    <row r="548" spans="7:11" x14ac:dyDescent="0.2">
      <c r="G548" s="246"/>
      <c r="H548" s="240"/>
      <c r="I548" s="240"/>
      <c r="J548" s="241"/>
      <c r="K548" s="241"/>
    </row>
    <row r="549" spans="7:11" x14ac:dyDescent="0.2">
      <c r="G549" s="246"/>
      <c r="H549" s="240"/>
      <c r="I549" s="240"/>
      <c r="J549" s="241"/>
      <c r="K549" s="241"/>
    </row>
    <row r="550" spans="7:11" x14ac:dyDescent="0.2">
      <c r="G550" s="246"/>
      <c r="H550" s="240"/>
      <c r="I550" s="240"/>
      <c r="J550" s="241"/>
      <c r="K550" s="241"/>
    </row>
    <row r="551" spans="7:11" x14ac:dyDescent="0.2">
      <c r="G551" s="246"/>
      <c r="H551" s="240"/>
      <c r="I551" s="240"/>
      <c r="J551" s="241"/>
      <c r="K551" s="241"/>
    </row>
    <row r="552" spans="7:11" x14ac:dyDescent="0.2">
      <c r="G552" s="246"/>
      <c r="H552" s="240"/>
      <c r="I552" s="240"/>
      <c r="J552" s="241"/>
      <c r="K552" s="241"/>
    </row>
    <row r="553" spans="7:11" x14ac:dyDescent="0.2">
      <c r="G553" s="246"/>
      <c r="H553" s="240"/>
      <c r="I553" s="240"/>
      <c r="J553" s="241"/>
      <c r="K553" s="241"/>
    </row>
    <row r="554" spans="7:11" x14ac:dyDescent="0.2">
      <c r="G554" s="246"/>
      <c r="H554" s="240"/>
      <c r="I554" s="240"/>
      <c r="J554" s="241"/>
      <c r="K554" s="241"/>
    </row>
    <row r="555" spans="7:11" x14ac:dyDescent="0.2">
      <c r="G555" s="246"/>
      <c r="H555" s="240"/>
      <c r="I555" s="240"/>
      <c r="J555" s="241"/>
      <c r="K555" s="241"/>
    </row>
    <row r="556" spans="7:11" x14ac:dyDescent="0.2">
      <c r="G556" s="246"/>
      <c r="H556" s="240"/>
      <c r="I556" s="240"/>
      <c r="J556" s="241"/>
      <c r="K556" s="241"/>
    </row>
    <row r="557" spans="7:11" x14ac:dyDescent="0.2">
      <c r="G557" s="246"/>
      <c r="H557" s="240"/>
      <c r="I557" s="240"/>
      <c r="J557" s="241"/>
      <c r="K557" s="241"/>
    </row>
    <row r="558" spans="7:11" x14ac:dyDescent="0.2">
      <c r="G558" s="246"/>
      <c r="H558" s="240"/>
      <c r="I558" s="240"/>
      <c r="J558" s="241"/>
      <c r="K558" s="241"/>
    </row>
    <row r="559" spans="7:11" x14ac:dyDescent="0.2">
      <c r="G559" s="246"/>
      <c r="H559" s="240"/>
      <c r="I559" s="240"/>
      <c r="J559" s="241"/>
      <c r="K559" s="241"/>
    </row>
    <row r="560" spans="7:11" x14ac:dyDescent="0.2">
      <c r="G560" s="246"/>
      <c r="H560" s="240"/>
      <c r="I560" s="240"/>
      <c r="J560" s="241"/>
      <c r="K560" s="241"/>
    </row>
    <row r="561" spans="7:11" x14ac:dyDescent="0.2">
      <c r="G561" s="246"/>
      <c r="H561" s="240"/>
      <c r="I561" s="240"/>
      <c r="J561" s="241"/>
      <c r="K561" s="241"/>
    </row>
    <row r="562" spans="7:11" x14ac:dyDescent="0.2">
      <c r="G562" s="246"/>
      <c r="H562" s="240"/>
      <c r="I562" s="240"/>
      <c r="J562" s="241"/>
      <c r="K562" s="241"/>
    </row>
    <row r="563" spans="7:11" x14ac:dyDescent="0.2">
      <c r="G563" s="246"/>
      <c r="H563" s="240"/>
      <c r="I563" s="240"/>
      <c r="J563" s="241"/>
      <c r="K563" s="241"/>
    </row>
    <row r="564" spans="7:11" x14ac:dyDescent="0.2">
      <c r="G564" s="246"/>
      <c r="H564" s="240"/>
      <c r="I564" s="240"/>
      <c r="J564" s="241"/>
      <c r="K564" s="241"/>
    </row>
    <row r="565" spans="7:11" x14ac:dyDescent="0.2">
      <c r="G565" s="246"/>
      <c r="H565" s="240"/>
      <c r="I565" s="240"/>
      <c r="J565" s="241"/>
      <c r="K565" s="241"/>
    </row>
    <row r="566" spans="7:11" x14ac:dyDescent="0.2">
      <c r="G566" s="246"/>
      <c r="H566" s="240"/>
      <c r="I566" s="240"/>
      <c r="J566" s="241"/>
      <c r="K566" s="241"/>
    </row>
    <row r="567" spans="7:11" x14ac:dyDescent="0.2">
      <c r="G567" s="246"/>
      <c r="H567" s="240"/>
      <c r="I567" s="240"/>
      <c r="J567" s="241"/>
      <c r="K567" s="241"/>
    </row>
    <row r="568" spans="7:11" x14ac:dyDescent="0.2">
      <c r="G568" s="246"/>
      <c r="H568" s="240"/>
      <c r="I568" s="240"/>
      <c r="J568" s="241"/>
      <c r="K568" s="241"/>
    </row>
    <row r="569" spans="7:11" x14ac:dyDescent="0.2">
      <c r="G569" s="246"/>
      <c r="H569" s="240"/>
      <c r="I569" s="240"/>
      <c r="J569" s="241"/>
      <c r="K569" s="241"/>
    </row>
    <row r="570" spans="7:11" x14ac:dyDescent="0.2">
      <c r="G570" s="246"/>
      <c r="H570" s="240"/>
      <c r="I570" s="240"/>
      <c r="J570" s="241"/>
      <c r="K570" s="241"/>
    </row>
    <row r="571" spans="7:11" x14ac:dyDescent="0.2">
      <c r="G571" s="246"/>
      <c r="H571" s="240"/>
      <c r="I571" s="240"/>
      <c r="J571" s="241"/>
      <c r="K571" s="241"/>
    </row>
    <row r="572" spans="7:11" x14ac:dyDescent="0.2">
      <c r="G572" s="246"/>
      <c r="H572" s="240"/>
      <c r="I572" s="240"/>
      <c r="J572" s="241"/>
      <c r="K572" s="241"/>
    </row>
    <row r="573" spans="7:11" x14ac:dyDescent="0.2">
      <c r="G573" s="246"/>
      <c r="H573" s="240"/>
      <c r="I573" s="240"/>
      <c r="J573" s="241"/>
      <c r="K573" s="241"/>
    </row>
    <row r="574" spans="7:11" x14ac:dyDescent="0.2">
      <c r="G574" s="246"/>
      <c r="H574" s="240"/>
      <c r="I574" s="240"/>
      <c r="J574" s="241"/>
      <c r="K574" s="241"/>
    </row>
    <row r="575" spans="7:11" x14ac:dyDescent="0.2">
      <c r="G575" s="246"/>
      <c r="H575" s="240"/>
      <c r="I575" s="240"/>
      <c r="J575" s="241"/>
      <c r="K575" s="241"/>
    </row>
    <row r="576" spans="7:11" x14ac:dyDescent="0.2">
      <c r="G576" s="246"/>
      <c r="H576" s="240"/>
      <c r="I576" s="240"/>
      <c r="J576" s="241"/>
      <c r="K576" s="241"/>
    </row>
    <row r="577" spans="7:11" x14ac:dyDescent="0.2">
      <c r="G577" s="246"/>
      <c r="H577" s="240"/>
      <c r="I577" s="240"/>
      <c r="J577" s="241"/>
      <c r="K577" s="241"/>
    </row>
    <row r="578" spans="7:11" x14ac:dyDescent="0.2">
      <c r="G578" s="246"/>
      <c r="H578" s="240"/>
      <c r="I578" s="240"/>
      <c r="J578" s="241"/>
      <c r="K578" s="241"/>
    </row>
    <row r="579" spans="7:11" x14ac:dyDescent="0.2">
      <c r="G579" s="246"/>
      <c r="H579" s="240"/>
      <c r="I579" s="240"/>
      <c r="J579" s="241"/>
      <c r="K579" s="241"/>
    </row>
    <row r="580" spans="7:11" x14ac:dyDescent="0.2">
      <c r="G580" s="246"/>
      <c r="H580" s="240"/>
      <c r="I580" s="240"/>
      <c r="J580" s="241"/>
      <c r="K580" s="241"/>
    </row>
    <row r="581" spans="7:11" x14ac:dyDescent="0.2">
      <c r="G581" s="246"/>
      <c r="H581" s="240"/>
      <c r="I581" s="240"/>
      <c r="J581" s="241"/>
      <c r="K581" s="241"/>
    </row>
    <row r="582" spans="7:11" x14ac:dyDescent="0.2">
      <c r="G582" s="246"/>
      <c r="H582" s="240"/>
      <c r="I582" s="240"/>
      <c r="J582" s="241"/>
      <c r="K582" s="241"/>
    </row>
    <row r="583" spans="7:11" x14ac:dyDescent="0.2">
      <c r="G583" s="246"/>
      <c r="H583" s="240"/>
      <c r="I583" s="240"/>
      <c r="J583" s="241"/>
      <c r="K583" s="241"/>
    </row>
    <row r="584" spans="7:11" x14ac:dyDescent="0.2">
      <c r="G584" s="246"/>
      <c r="H584" s="240"/>
      <c r="I584" s="240"/>
      <c r="J584" s="241"/>
      <c r="K584" s="241"/>
    </row>
    <row r="585" spans="7:11" x14ac:dyDescent="0.2">
      <c r="G585" s="246"/>
      <c r="H585" s="240"/>
      <c r="I585" s="240"/>
      <c r="J585" s="241"/>
      <c r="K585" s="241"/>
    </row>
    <row r="586" spans="7:11" x14ac:dyDescent="0.2">
      <c r="G586" s="246"/>
      <c r="H586" s="240"/>
      <c r="I586" s="240"/>
      <c r="J586" s="241"/>
      <c r="K586" s="241"/>
    </row>
    <row r="587" spans="7:11" x14ac:dyDescent="0.2">
      <c r="G587" s="246"/>
      <c r="H587" s="240"/>
      <c r="I587" s="240"/>
      <c r="J587" s="241"/>
      <c r="K587" s="241"/>
    </row>
    <row r="588" spans="7:11" x14ac:dyDescent="0.2">
      <c r="G588" s="246"/>
      <c r="H588" s="240"/>
      <c r="I588" s="240"/>
      <c r="J588" s="241"/>
      <c r="K588" s="241"/>
    </row>
    <row r="589" spans="7:11" x14ac:dyDescent="0.2">
      <c r="G589" s="246"/>
      <c r="H589" s="240"/>
      <c r="I589" s="240"/>
      <c r="J589" s="241"/>
      <c r="K589" s="241"/>
    </row>
    <row r="590" spans="7:11" x14ac:dyDescent="0.2">
      <c r="G590" s="246"/>
      <c r="H590" s="240"/>
      <c r="I590" s="240"/>
      <c r="J590" s="241"/>
      <c r="K590" s="241"/>
    </row>
    <row r="591" spans="7:11" x14ac:dyDescent="0.2">
      <c r="G591" s="246"/>
      <c r="H591" s="240"/>
      <c r="I591" s="240"/>
      <c r="J591" s="241"/>
      <c r="K591" s="241"/>
    </row>
    <row r="592" spans="7:11" x14ac:dyDescent="0.2">
      <c r="G592" s="246"/>
      <c r="H592" s="240"/>
      <c r="I592" s="240"/>
      <c r="J592" s="241"/>
      <c r="K592" s="241"/>
    </row>
    <row r="593" spans="7:11" x14ac:dyDescent="0.2">
      <c r="G593" s="246"/>
      <c r="H593" s="240"/>
      <c r="I593" s="240"/>
      <c r="J593" s="241"/>
      <c r="K593" s="241"/>
    </row>
    <row r="594" spans="7:11" x14ac:dyDescent="0.2">
      <c r="G594" s="246"/>
      <c r="H594" s="240"/>
      <c r="I594" s="240"/>
      <c r="J594" s="241"/>
      <c r="K594" s="241"/>
    </row>
    <row r="595" spans="7:11" x14ac:dyDescent="0.2">
      <c r="G595" s="246"/>
      <c r="H595" s="240"/>
      <c r="I595" s="240"/>
      <c r="J595" s="241"/>
      <c r="K595" s="241"/>
    </row>
    <row r="596" spans="7:11" x14ac:dyDescent="0.2">
      <c r="G596" s="246"/>
      <c r="H596" s="240"/>
      <c r="I596" s="240"/>
      <c r="J596" s="241"/>
      <c r="K596" s="241"/>
    </row>
    <row r="597" spans="7:11" x14ac:dyDescent="0.2">
      <c r="G597" s="246"/>
      <c r="H597" s="240"/>
      <c r="I597" s="240"/>
      <c r="J597" s="241"/>
      <c r="K597" s="241"/>
    </row>
    <row r="598" spans="7:11" x14ac:dyDescent="0.2">
      <c r="G598" s="246"/>
      <c r="H598" s="240"/>
      <c r="I598" s="240"/>
      <c r="J598" s="241"/>
      <c r="K598" s="241"/>
    </row>
    <row r="599" spans="7:11" x14ac:dyDescent="0.2">
      <c r="G599" s="246"/>
      <c r="H599" s="240"/>
      <c r="I599" s="240"/>
      <c r="J599" s="241"/>
      <c r="K599" s="241"/>
    </row>
    <row r="600" spans="7:11" x14ac:dyDescent="0.2">
      <c r="G600" s="246"/>
      <c r="H600" s="240"/>
      <c r="I600" s="240"/>
      <c r="J600" s="241"/>
      <c r="K600" s="241"/>
    </row>
    <row r="601" spans="7:11" x14ac:dyDescent="0.2">
      <c r="G601" s="246"/>
      <c r="H601" s="240"/>
      <c r="I601" s="240"/>
      <c r="J601" s="241"/>
      <c r="K601" s="241"/>
    </row>
    <row r="602" spans="7:11" x14ac:dyDescent="0.2">
      <c r="G602" s="246"/>
      <c r="H602" s="240"/>
      <c r="I602" s="240"/>
      <c r="J602" s="241"/>
      <c r="K602" s="241"/>
    </row>
    <row r="603" spans="7:11" x14ac:dyDescent="0.2">
      <c r="G603" s="246"/>
      <c r="H603" s="240"/>
      <c r="I603" s="240"/>
      <c r="J603" s="241"/>
      <c r="K603" s="241"/>
    </row>
    <row r="604" spans="7:11" x14ac:dyDescent="0.2">
      <c r="G604" s="246"/>
      <c r="H604" s="240"/>
      <c r="I604" s="240"/>
      <c r="J604" s="241"/>
      <c r="K604" s="241"/>
    </row>
    <row r="605" spans="7:11" x14ac:dyDescent="0.2">
      <c r="G605" s="246"/>
      <c r="H605" s="240"/>
      <c r="I605" s="240"/>
      <c r="J605" s="241"/>
      <c r="K605" s="241"/>
    </row>
    <row r="606" spans="7:11" x14ac:dyDescent="0.2">
      <c r="G606" s="246"/>
      <c r="H606" s="240"/>
      <c r="I606" s="240"/>
      <c r="J606" s="241"/>
      <c r="K606" s="241"/>
    </row>
    <row r="607" spans="7:11" x14ac:dyDescent="0.2">
      <c r="G607" s="246"/>
      <c r="H607" s="240"/>
      <c r="I607" s="240"/>
      <c r="J607" s="241"/>
      <c r="K607" s="241"/>
    </row>
    <row r="608" spans="7:11" x14ac:dyDescent="0.2">
      <c r="G608" s="246"/>
      <c r="H608" s="240"/>
      <c r="I608" s="240"/>
      <c r="J608" s="241"/>
      <c r="K608" s="241"/>
    </row>
    <row r="609" spans="7:11" x14ac:dyDescent="0.2">
      <c r="G609" s="246"/>
      <c r="H609" s="240"/>
      <c r="I609" s="240"/>
      <c r="J609" s="241"/>
      <c r="K609" s="241"/>
    </row>
    <row r="610" spans="7:11" x14ac:dyDescent="0.2">
      <c r="G610" s="246"/>
      <c r="H610" s="240"/>
      <c r="I610" s="240"/>
      <c r="J610" s="241"/>
      <c r="K610" s="241"/>
    </row>
    <row r="611" spans="7:11" x14ac:dyDescent="0.2">
      <c r="G611" s="246"/>
      <c r="H611" s="240"/>
      <c r="I611" s="240"/>
      <c r="J611" s="241"/>
      <c r="K611" s="241"/>
    </row>
    <row r="612" spans="7:11" x14ac:dyDescent="0.2">
      <c r="G612" s="246"/>
      <c r="H612" s="240"/>
      <c r="I612" s="240"/>
      <c r="J612" s="241"/>
      <c r="K612" s="241"/>
    </row>
    <row r="613" spans="7:11" x14ac:dyDescent="0.2">
      <c r="G613" s="246"/>
      <c r="H613" s="240"/>
      <c r="I613" s="240"/>
      <c r="J613" s="241"/>
      <c r="K613" s="241"/>
    </row>
    <row r="614" spans="7:11" x14ac:dyDescent="0.2">
      <c r="G614" s="246"/>
      <c r="H614" s="240"/>
      <c r="I614" s="240"/>
      <c r="J614" s="241"/>
      <c r="K614" s="241"/>
    </row>
    <row r="615" spans="7:11" x14ac:dyDescent="0.2">
      <c r="G615" s="246"/>
      <c r="H615" s="240"/>
      <c r="I615" s="240"/>
      <c r="J615" s="241"/>
      <c r="K615" s="241"/>
    </row>
    <row r="616" spans="7:11" x14ac:dyDescent="0.2">
      <c r="G616" s="246"/>
      <c r="H616" s="240"/>
      <c r="I616" s="240"/>
      <c r="J616" s="241"/>
      <c r="K616" s="241"/>
    </row>
    <row r="617" spans="7:11" x14ac:dyDescent="0.2">
      <c r="G617" s="246"/>
      <c r="H617" s="240"/>
      <c r="I617" s="240"/>
      <c r="J617" s="241"/>
      <c r="K617" s="241"/>
    </row>
    <row r="618" spans="7:11" x14ac:dyDescent="0.2">
      <c r="G618" s="246"/>
      <c r="H618" s="240"/>
      <c r="I618" s="240"/>
      <c r="J618" s="241"/>
      <c r="K618" s="241"/>
    </row>
    <row r="619" spans="7:11" x14ac:dyDescent="0.2">
      <c r="G619" s="246"/>
      <c r="H619" s="240"/>
      <c r="I619" s="240"/>
      <c r="J619" s="241"/>
      <c r="K619" s="241"/>
    </row>
    <row r="620" spans="7:11" x14ac:dyDescent="0.2">
      <c r="G620" s="246"/>
      <c r="H620" s="240"/>
      <c r="I620" s="240"/>
      <c r="J620" s="241"/>
      <c r="K620" s="241"/>
    </row>
    <row r="621" spans="7:11" x14ac:dyDescent="0.2">
      <c r="G621" s="246"/>
      <c r="H621" s="240"/>
      <c r="I621" s="240"/>
      <c r="J621" s="241"/>
      <c r="K621" s="241"/>
    </row>
    <row r="622" spans="7:11" x14ac:dyDescent="0.2">
      <c r="G622" s="246"/>
      <c r="H622" s="240"/>
      <c r="I622" s="240"/>
      <c r="J622" s="241"/>
      <c r="K622" s="241"/>
    </row>
    <row r="623" spans="7:11" x14ac:dyDescent="0.2">
      <c r="G623" s="246"/>
      <c r="H623" s="240"/>
      <c r="I623" s="240"/>
      <c r="J623" s="241"/>
      <c r="K623" s="241"/>
    </row>
    <row r="624" spans="7:11" x14ac:dyDescent="0.2">
      <c r="G624" s="246"/>
      <c r="H624" s="240"/>
      <c r="I624" s="240"/>
      <c r="J624" s="241"/>
      <c r="K624" s="241"/>
    </row>
    <row r="625" spans="7:11" x14ac:dyDescent="0.2">
      <c r="G625" s="246"/>
      <c r="H625" s="240"/>
      <c r="I625" s="240"/>
      <c r="J625" s="241"/>
      <c r="K625" s="241"/>
    </row>
    <row r="626" spans="7:11" x14ac:dyDescent="0.2">
      <c r="G626" s="246"/>
      <c r="H626" s="240"/>
      <c r="I626" s="240"/>
      <c r="J626" s="241"/>
      <c r="K626" s="241"/>
    </row>
    <row r="627" spans="7:11" x14ac:dyDescent="0.2">
      <c r="G627" s="246"/>
      <c r="H627" s="240"/>
      <c r="I627" s="240"/>
      <c r="J627" s="241"/>
      <c r="K627" s="241"/>
    </row>
    <row r="628" spans="7:11" x14ac:dyDescent="0.2">
      <c r="G628" s="246"/>
      <c r="H628" s="240"/>
      <c r="I628" s="240"/>
      <c r="J628" s="241"/>
      <c r="K628" s="241"/>
    </row>
    <row r="629" spans="7:11" x14ac:dyDescent="0.2">
      <c r="G629" s="246"/>
      <c r="H629" s="240"/>
      <c r="I629" s="240"/>
      <c r="J629" s="241"/>
      <c r="K629" s="241"/>
    </row>
    <row r="630" spans="7:11" x14ac:dyDescent="0.2">
      <c r="G630" s="246"/>
      <c r="H630" s="240"/>
      <c r="I630" s="240"/>
      <c r="J630" s="241"/>
      <c r="K630" s="241"/>
    </row>
    <row r="631" spans="7:11" x14ac:dyDescent="0.2">
      <c r="G631" s="246"/>
      <c r="H631" s="240"/>
      <c r="I631" s="240"/>
      <c r="J631" s="241"/>
      <c r="K631" s="241"/>
    </row>
    <row r="632" spans="7:11" x14ac:dyDescent="0.2">
      <c r="G632" s="246"/>
      <c r="H632" s="240"/>
      <c r="I632" s="240"/>
      <c r="J632" s="241"/>
      <c r="K632" s="241"/>
    </row>
    <row r="633" spans="7:11" x14ac:dyDescent="0.2">
      <c r="G633" s="246"/>
      <c r="H633" s="240"/>
      <c r="I633" s="240"/>
      <c r="J633" s="241"/>
      <c r="K633" s="241"/>
    </row>
    <row r="634" spans="7:11" x14ac:dyDescent="0.2">
      <c r="G634" s="246"/>
      <c r="H634" s="240"/>
      <c r="I634" s="240"/>
      <c r="J634" s="241"/>
      <c r="K634" s="241"/>
    </row>
    <row r="635" spans="7:11" x14ac:dyDescent="0.2">
      <c r="G635" s="246"/>
      <c r="H635" s="240"/>
      <c r="I635" s="240"/>
      <c r="J635" s="241"/>
      <c r="K635" s="241"/>
    </row>
    <row r="636" spans="7:11" x14ac:dyDescent="0.2">
      <c r="G636" s="246"/>
      <c r="H636" s="240"/>
      <c r="I636" s="240"/>
      <c r="J636" s="241"/>
      <c r="K636" s="241"/>
    </row>
    <row r="637" spans="7:11" x14ac:dyDescent="0.2">
      <c r="G637" s="246"/>
      <c r="H637" s="240"/>
      <c r="I637" s="240"/>
      <c r="J637" s="241"/>
      <c r="K637" s="241"/>
    </row>
    <row r="638" spans="7:11" x14ac:dyDescent="0.2">
      <c r="G638" s="246"/>
      <c r="H638" s="240"/>
      <c r="I638" s="240"/>
      <c r="J638" s="241"/>
      <c r="K638" s="241"/>
    </row>
    <row r="639" spans="7:11" x14ac:dyDescent="0.2">
      <c r="G639" s="246"/>
      <c r="H639" s="240"/>
      <c r="I639" s="240"/>
      <c r="J639" s="241"/>
      <c r="K639" s="241"/>
    </row>
    <row r="640" spans="7:11" x14ac:dyDescent="0.2">
      <c r="G640" s="246"/>
      <c r="H640" s="240"/>
      <c r="I640" s="240"/>
      <c r="J640" s="241"/>
      <c r="K640" s="241"/>
    </row>
    <row r="641" spans="7:11" x14ac:dyDescent="0.2">
      <c r="G641" s="246"/>
      <c r="H641" s="240"/>
      <c r="I641" s="240"/>
      <c r="J641" s="241"/>
      <c r="K641" s="241"/>
    </row>
    <row r="642" spans="7:11" x14ac:dyDescent="0.2">
      <c r="G642" s="246"/>
      <c r="H642" s="240"/>
      <c r="I642" s="240"/>
      <c r="J642" s="241"/>
      <c r="K642" s="241"/>
    </row>
    <row r="643" spans="7:11" x14ac:dyDescent="0.2">
      <c r="G643" s="246"/>
      <c r="H643" s="240"/>
      <c r="I643" s="240"/>
      <c r="J643" s="241"/>
      <c r="K643" s="241"/>
    </row>
    <row r="644" spans="7:11" x14ac:dyDescent="0.2">
      <c r="G644" s="246"/>
      <c r="H644" s="240"/>
      <c r="I644" s="240"/>
      <c r="J644" s="241"/>
      <c r="K644" s="241"/>
    </row>
    <row r="645" spans="7:11" x14ac:dyDescent="0.2">
      <c r="G645" s="246"/>
      <c r="H645" s="240"/>
      <c r="I645" s="240"/>
      <c r="J645" s="241"/>
      <c r="K645" s="241"/>
    </row>
    <row r="646" spans="7:11" x14ac:dyDescent="0.2">
      <c r="G646" s="246"/>
      <c r="H646" s="240"/>
      <c r="I646" s="240"/>
      <c r="J646" s="241"/>
      <c r="K646" s="241"/>
    </row>
    <row r="647" spans="7:11" x14ac:dyDescent="0.2">
      <c r="G647" s="246"/>
      <c r="H647" s="240"/>
      <c r="I647" s="240"/>
      <c r="J647" s="241"/>
      <c r="K647" s="241"/>
    </row>
    <row r="648" spans="7:11" x14ac:dyDescent="0.2">
      <c r="G648" s="246"/>
      <c r="H648" s="240"/>
      <c r="I648" s="240"/>
      <c r="J648" s="241"/>
      <c r="K648" s="241"/>
    </row>
    <row r="649" spans="7:11" x14ac:dyDescent="0.2">
      <c r="G649" s="246"/>
      <c r="H649" s="240"/>
      <c r="I649" s="240"/>
      <c r="J649" s="241"/>
      <c r="K649" s="241"/>
    </row>
    <row r="650" spans="7:11" x14ac:dyDescent="0.2">
      <c r="G650" s="246"/>
      <c r="H650" s="240"/>
      <c r="I650" s="240"/>
      <c r="J650" s="241"/>
      <c r="K650" s="241"/>
    </row>
    <row r="651" spans="7:11" x14ac:dyDescent="0.2">
      <c r="G651" s="246"/>
      <c r="H651" s="240"/>
      <c r="I651" s="240"/>
      <c r="J651" s="241"/>
      <c r="K651" s="241"/>
    </row>
    <row r="652" spans="7:11" x14ac:dyDescent="0.2">
      <c r="G652" s="246"/>
      <c r="H652" s="240"/>
      <c r="I652" s="240"/>
      <c r="J652" s="241"/>
      <c r="K652" s="241"/>
    </row>
    <row r="653" spans="7:11" x14ac:dyDescent="0.2">
      <c r="G653" s="246"/>
      <c r="H653" s="240"/>
      <c r="I653" s="240"/>
      <c r="J653" s="241"/>
      <c r="K653" s="241"/>
    </row>
    <row r="654" spans="7:11" x14ac:dyDescent="0.2">
      <c r="G654" s="246"/>
      <c r="H654" s="240"/>
      <c r="I654" s="240"/>
      <c r="J654" s="241"/>
      <c r="K654" s="241"/>
    </row>
    <row r="655" spans="7:11" x14ac:dyDescent="0.2">
      <c r="G655" s="246"/>
      <c r="H655" s="240"/>
      <c r="I655" s="240"/>
      <c r="J655" s="241"/>
      <c r="K655" s="241"/>
    </row>
    <row r="656" spans="7:11" x14ac:dyDescent="0.2">
      <c r="G656" s="246"/>
      <c r="H656" s="240"/>
      <c r="I656" s="240"/>
      <c r="J656" s="241"/>
      <c r="K656" s="241"/>
    </row>
    <row r="657" spans="7:11" x14ac:dyDescent="0.2">
      <c r="G657" s="246"/>
      <c r="H657" s="240"/>
      <c r="I657" s="240"/>
      <c r="J657" s="241"/>
      <c r="K657" s="241"/>
    </row>
    <row r="658" spans="7:11" x14ac:dyDescent="0.2">
      <c r="G658" s="246"/>
      <c r="H658" s="240"/>
      <c r="I658" s="240"/>
      <c r="J658" s="241"/>
      <c r="K658" s="241"/>
    </row>
    <row r="659" spans="7:11" x14ac:dyDescent="0.2">
      <c r="G659" s="246"/>
      <c r="H659" s="240"/>
      <c r="I659" s="240"/>
      <c r="J659" s="241"/>
      <c r="K659" s="241"/>
    </row>
    <row r="660" spans="7:11" x14ac:dyDescent="0.2">
      <c r="G660" s="246"/>
      <c r="H660" s="240"/>
      <c r="I660" s="240"/>
      <c r="J660" s="241"/>
      <c r="K660" s="241"/>
    </row>
    <row r="661" spans="7:11" x14ac:dyDescent="0.2">
      <c r="G661" s="246"/>
      <c r="H661" s="240"/>
      <c r="I661" s="240"/>
      <c r="J661" s="241"/>
      <c r="K661" s="241"/>
    </row>
    <row r="662" spans="7:11" x14ac:dyDescent="0.2">
      <c r="G662" s="246"/>
      <c r="H662" s="240"/>
      <c r="I662" s="240"/>
      <c r="J662" s="241"/>
      <c r="K662" s="241"/>
    </row>
    <row r="663" spans="7:11" x14ac:dyDescent="0.2">
      <c r="G663" s="246"/>
      <c r="H663" s="240"/>
      <c r="I663" s="240"/>
      <c r="J663" s="241"/>
      <c r="K663" s="241"/>
    </row>
    <row r="664" spans="7:11" x14ac:dyDescent="0.2">
      <c r="G664" s="246"/>
      <c r="H664" s="240"/>
      <c r="I664" s="240"/>
      <c r="J664" s="241"/>
      <c r="K664" s="241"/>
    </row>
    <row r="665" spans="7:11" x14ac:dyDescent="0.2">
      <c r="G665" s="246"/>
      <c r="H665" s="240"/>
      <c r="I665" s="240"/>
      <c r="J665" s="241"/>
      <c r="K665" s="241"/>
    </row>
    <row r="666" spans="7:11" x14ac:dyDescent="0.2">
      <c r="G666" s="246"/>
      <c r="H666" s="240"/>
      <c r="I666" s="240"/>
      <c r="J666" s="241"/>
      <c r="K666" s="241"/>
    </row>
    <row r="667" spans="7:11" x14ac:dyDescent="0.2">
      <c r="G667" s="246"/>
      <c r="H667" s="240"/>
      <c r="I667" s="240"/>
      <c r="J667" s="241"/>
      <c r="K667" s="241"/>
    </row>
    <row r="668" spans="7:11" x14ac:dyDescent="0.2">
      <c r="G668" s="246"/>
      <c r="H668" s="240"/>
      <c r="I668" s="240"/>
      <c r="J668" s="241"/>
      <c r="K668" s="241"/>
    </row>
    <row r="669" spans="7:11" x14ac:dyDescent="0.2">
      <c r="G669" s="246"/>
      <c r="H669" s="240"/>
      <c r="I669" s="240"/>
      <c r="J669" s="241"/>
      <c r="K669" s="241"/>
    </row>
    <row r="670" spans="7:11" x14ac:dyDescent="0.2">
      <c r="G670" s="246"/>
      <c r="H670" s="240"/>
      <c r="I670" s="240"/>
      <c r="J670" s="241"/>
      <c r="K670" s="241"/>
    </row>
    <row r="671" spans="7:11" x14ac:dyDescent="0.2">
      <c r="G671" s="246"/>
      <c r="H671" s="240"/>
      <c r="I671" s="240"/>
      <c r="J671" s="241"/>
      <c r="K671" s="241"/>
    </row>
    <row r="672" spans="7:11" x14ac:dyDescent="0.2">
      <c r="G672" s="246"/>
      <c r="H672" s="240"/>
      <c r="I672" s="240"/>
      <c r="J672" s="241"/>
      <c r="K672" s="241"/>
    </row>
    <row r="673" spans="7:11" x14ac:dyDescent="0.2">
      <c r="G673" s="246"/>
      <c r="H673" s="240"/>
      <c r="I673" s="240"/>
      <c r="J673" s="241"/>
      <c r="K673" s="241"/>
    </row>
    <row r="674" spans="7:11" x14ac:dyDescent="0.2">
      <c r="G674" s="246"/>
      <c r="H674" s="240"/>
      <c r="I674" s="240"/>
      <c r="J674" s="241"/>
      <c r="K674" s="241"/>
    </row>
    <row r="675" spans="7:11" x14ac:dyDescent="0.2">
      <c r="G675" s="246"/>
      <c r="H675" s="240"/>
      <c r="I675" s="240"/>
      <c r="J675" s="241"/>
      <c r="K675" s="241"/>
    </row>
    <row r="676" spans="7:11" x14ac:dyDescent="0.2">
      <c r="G676" s="246"/>
      <c r="H676" s="240"/>
      <c r="I676" s="240"/>
      <c r="J676" s="241"/>
      <c r="K676" s="241"/>
    </row>
    <row r="677" spans="7:11" x14ac:dyDescent="0.2">
      <c r="G677" s="246"/>
      <c r="H677" s="240"/>
      <c r="I677" s="240"/>
      <c r="J677" s="241"/>
      <c r="K677" s="241"/>
    </row>
    <row r="678" spans="7:11" x14ac:dyDescent="0.2">
      <c r="G678" s="246"/>
      <c r="H678" s="240"/>
      <c r="I678" s="240"/>
      <c r="J678" s="241"/>
      <c r="K678" s="241"/>
    </row>
    <row r="679" spans="7:11" x14ac:dyDescent="0.2">
      <c r="G679" s="246"/>
      <c r="H679" s="240"/>
      <c r="I679" s="240"/>
      <c r="J679" s="241"/>
      <c r="K679" s="241"/>
    </row>
    <row r="680" spans="7:11" x14ac:dyDescent="0.2">
      <c r="G680" s="246"/>
      <c r="H680" s="240"/>
      <c r="I680" s="240"/>
      <c r="J680" s="241"/>
      <c r="K680" s="241"/>
    </row>
    <row r="681" spans="7:11" x14ac:dyDescent="0.2">
      <c r="G681" s="246"/>
      <c r="H681" s="240"/>
      <c r="I681" s="240"/>
      <c r="J681" s="241"/>
      <c r="K681" s="241"/>
    </row>
    <row r="682" spans="7:11" x14ac:dyDescent="0.2">
      <c r="G682" s="246"/>
      <c r="H682" s="240"/>
      <c r="I682" s="240"/>
      <c r="J682" s="241"/>
      <c r="K682" s="241"/>
    </row>
    <row r="683" spans="7:11" x14ac:dyDescent="0.2">
      <c r="G683" s="246"/>
      <c r="H683" s="240"/>
      <c r="I683" s="240"/>
      <c r="J683" s="241"/>
      <c r="K683" s="241"/>
    </row>
    <row r="684" spans="7:11" x14ac:dyDescent="0.2">
      <c r="G684" s="246"/>
      <c r="H684" s="240"/>
      <c r="I684" s="240"/>
      <c r="J684" s="241"/>
      <c r="K684" s="241"/>
    </row>
    <row r="685" spans="7:11" x14ac:dyDescent="0.2">
      <c r="G685" s="246"/>
      <c r="H685" s="240"/>
      <c r="I685" s="240"/>
      <c r="J685" s="241"/>
      <c r="K685" s="241"/>
    </row>
    <row r="686" spans="7:11" x14ac:dyDescent="0.2">
      <c r="G686" s="246"/>
      <c r="H686" s="240"/>
      <c r="I686" s="240"/>
      <c r="J686" s="241"/>
      <c r="K686" s="241"/>
    </row>
    <row r="687" spans="7:11" x14ac:dyDescent="0.2">
      <c r="G687" s="246"/>
      <c r="H687" s="240"/>
      <c r="I687" s="240"/>
      <c r="J687" s="241"/>
      <c r="K687" s="241"/>
    </row>
    <row r="688" spans="7:11" x14ac:dyDescent="0.2">
      <c r="G688" s="246"/>
      <c r="H688" s="240"/>
      <c r="I688" s="240"/>
      <c r="J688" s="241"/>
      <c r="K688" s="241"/>
    </row>
    <row r="689" spans="7:11" x14ac:dyDescent="0.2">
      <c r="G689" s="246"/>
      <c r="H689" s="240"/>
      <c r="I689" s="240"/>
      <c r="J689" s="241"/>
      <c r="K689" s="241"/>
    </row>
    <row r="690" spans="7:11" x14ac:dyDescent="0.2">
      <c r="G690" s="246"/>
      <c r="H690" s="240"/>
      <c r="I690" s="240"/>
      <c r="J690" s="241"/>
      <c r="K690" s="241"/>
    </row>
    <row r="691" spans="7:11" x14ac:dyDescent="0.2">
      <c r="G691" s="246"/>
      <c r="H691" s="240"/>
      <c r="I691" s="240"/>
      <c r="J691" s="241"/>
      <c r="K691" s="241"/>
    </row>
    <row r="692" spans="7:11" x14ac:dyDescent="0.2">
      <c r="G692" s="246"/>
      <c r="H692" s="240"/>
      <c r="I692" s="240"/>
      <c r="J692" s="241"/>
      <c r="K692" s="241"/>
    </row>
    <row r="693" spans="7:11" x14ac:dyDescent="0.2">
      <c r="G693" s="246"/>
      <c r="H693" s="240"/>
      <c r="I693" s="240"/>
      <c r="J693" s="241"/>
      <c r="K693" s="241"/>
    </row>
    <row r="694" spans="7:11" x14ac:dyDescent="0.2">
      <c r="G694" s="246"/>
      <c r="H694" s="240"/>
      <c r="I694" s="240"/>
      <c r="J694" s="241"/>
      <c r="K694" s="241"/>
    </row>
    <row r="695" spans="7:11" x14ac:dyDescent="0.2">
      <c r="G695" s="246"/>
      <c r="H695" s="240"/>
      <c r="I695" s="240"/>
      <c r="J695" s="241"/>
      <c r="K695" s="241"/>
    </row>
    <row r="696" spans="7:11" x14ac:dyDescent="0.2">
      <c r="G696" s="246"/>
      <c r="H696" s="240"/>
      <c r="I696" s="240"/>
      <c r="J696" s="241"/>
      <c r="K696" s="241"/>
    </row>
    <row r="697" spans="7:11" x14ac:dyDescent="0.2">
      <c r="G697" s="246"/>
      <c r="H697" s="240"/>
      <c r="I697" s="240"/>
      <c r="J697" s="241"/>
      <c r="K697" s="241"/>
    </row>
    <row r="698" spans="7:11" x14ac:dyDescent="0.2">
      <c r="G698" s="246"/>
      <c r="H698" s="240"/>
      <c r="I698" s="240"/>
      <c r="J698" s="241"/>
      <c r="K698" s="241"/>
    </row>
    <row r="699" spans="7:11" x14ac:dyDescent="0.2">
      <c r="G699" s="246"/>
      <c r="H699" s="240"/>
      <c r="I699" s="240"/>
      <c r="J699" s="241"/>
      <c r="K699" s="241"/>
    </row>
    <row r="700" spans="7:11" x14ac:dyDescent="0.2">
      <c r="G700" s="246"/>
      <c r="H700" s="240"/>
      <c r="I700" s="240"/>
      <c r="J700" s="241"/>
      <c r="K700" s="241"/>
    </row>
    <row r="701" spans="7:11" x14ac:dyDescent="0.2">
      <c r="G701" s="246"/>
      <c r="H701" s="240"/>
      <c r="I701" s="240"/>
      <c r="J701" s="241"/>
      <c r="K701" s="241"/>
    </row>
    <row r="702" spans="7:11" x14ac:dyDescent="0.2">
      <c r="G702" s="246"/>
      <c r="H702" s="240"/>
      <c r="I702" s="240"/>
      <c r="J702" s="241"/>
      <c r="K702" s="241"/>
    </row>
    <row r="703" spans="7:11" x14ac:dyDescent="0.2">
      <c r="G703" s="246"/>
      <c r="H703" s="240"/>
      <c r="I703" s="240"/>
      <c r="J703" s="241"/>
      <c r="K703" s="241"/>
    </row>
    <row r="704" spans="7:11" x14ac:dyDescent="0.2">
      <c r="G704" s="246"/>
      <c r="H704" s="240"/>
      <c r="I704" s="240"/>
      <c r="J704" s="241"/>
      <c r="K704" s="241"/>
    </row>
    <row r="705" spans="7:11" x14ac:dyDescent="0.2">
      <c r="G705" s="246"/>
      <c r="H705" s="240"/>
      <c r="I705" s="240"/>
      <c r="J705" s="241"/>
      <c r="K705" s="241"/>
    </row>
    <row r="706" spans="7:11" x14ac:dyDescent="0.2">
      <c r="G706" s="246"/>
      <c r="H706" s="240"/>
      <c r="I706" s="240"/>
      <c r="J706" s="241"/>
      <c r="K706" s="241"/>
    </row>
    <row r="707" spans="7:11" x14ac:dyDescent="0.2">
      <c r="G707" s="246"/>
      <c r="H707" s="240"/>
      <c r="I707" s="240"/>
      <c r="J707" s="241"/>
      <c r="K707" s="241"/>
    </row>
    <row r="708" spans="7:11" x14ac:dyDescent="0.2">
      <c r="G708" s="246"/>
      <c r="H708" s="240"/>
      <c r="I708" s="240"/>
      <c r="J708" s="241"/>
      <c r="K708" s="241"/>
    </row>
    <row r="709" spans="7:11" x14ac:dyDescent="0.2">
      <c r="G709" s="246"/>
      <c r="H709" s="240"/>
      <c r="I709" s="240"/>
      <c r="J709" s="241"/>
      <c r="K709" s="241"/>
    </row>
    <row r="710" spans="7:11" x14ac:dyDescent="0.2">
      <c r="G710" s="246"/>
      <c r="H710" s="240"/>
      <c r="I710" s="240"/>
      <c r="J710" s="241"/>
      <c r="K710" s="241"/>
    </row>
    <row r="711" spans="7:11" x14ac:dyDescent="0.2">
      <c r="G711" s="246"/>
      <c r="H711" s="240"/>
      <c r="I711" s="240"/>
      <c r="J711" s="241"/>
      <c r="K711" s="241"/>
    </row>
    <row r="712" spans="7:11" x14ac:dyDescent="0.2">
      <c r="G712" s="246"/>
      <c r="H712" s="240"/>
      <c r="I712" s="240"/>
      <c r="J712" s="241"/>
      <c r="K712" s="241"/>
    </row>
    <row r="713" spans="7:11" x14ac:dyDescent="0.2">
      <c r="G713" s="246"/>
      <c r="H713" s="240"/>
      <c r="I713" s="240"/>
      <c r="J713" s="241"/>
      <c r="K713" s="241"/>
    </row>
    <row r="714" spans="7:11" x14ac:dyDescent="0.2">
      <c r="G714" s="246"/>
      <c r="H714" s="240"/>
      <c r="I714" s="240"/>
      <c r="J714" s="241"/>
      <c r="K714" s="241"/>
    </row>
    <row r="715" spans="7:11" x14ac:dyDescent="0.2">
      <c r="G715" s="246"/>
      <c r="H715" s="240"/>
      <c r="I715" s="240"/>
      <c r="J715" s="241"/>
      <c r="K715" s="241"/>
    </row>
    <row r="716" spans="7:11" x14ac:dyDescent="0.2">
      <c r="G716" s="246"/>
      <c r="H716" s="240"/>
      <c r="I716" s="240"/>
      <c r="J716" s="241"/>
      <c r="K716" s="241"/>
    </row>
    <row r="717" spans="7:11" x14ac:dyDescent="0.2">
      <c r="G717" s="246"/>
      <c r="H717" s="240"/>
      <c r="I717" s="240"/>
      <c r="J717" s="241"/>
      <c r="K717" s="241"/>
    </row>
    <row r="718" spans="7:11" x14ac:dyDescent="0.2">
      <c r="G718" s="246"/>
      <c r="H718" s="240"/>
      <c r="I718" s="240"/>
      <c r="J718" s="241"/>
      <c r="K718" s="241"/>
    </row>
    <row r="719" spans="7:11" x14ac:dyDescent="0.2">
      <c r="G719" s="246"/>
      <c r="H719" s="240"/>
      <c r="I719" s="240"/>
      <c r="J719" s="241"/>
      <c r="K719" s="241"/>
    </row>
    <row r="720" spans="7:11" x14ac:dyDescent="0.2">
      <c r="G720" s="246"/>
      <c r="H720" s="240"/>
      <c r="I720" s="240"/>
      <c r="J720" s="241"/>
      <c r="K720" s="241"/>
    </row>
    <row r="721" spans="7:11" x14ac:dyDescent="0.2">
      <c r="G721" s="246"/>
      <c r="H721" s="240"/>
      <c r="I721" s="240"/>
      <c r="J721" s="241"/>
      <c r="K721" s="241"/>
    </row>
    <row r="722" spans="7:11" x14ac:dyDescent="0.2">
      <c r="G722" s="246"/>
      <c r="H722" s="240"/>
      <c r="I722" s="240"/>
      <c r="J722" s="241"/>
      <c r="K722" s="241"/>
    </row>
    <row r="723" spans="7:11" x14ac:dyDescent="0.2">
      <c r="G723" s="246"/>
      <c r="H723" s="240"/>
      <c r="I723" s="240"/>
      <c r="J723" s="241"/>
      <c r="K723" s="241"/>
    </row>
    <row r="724" spans="7:11" x14ac:dyDescent="0.2">
      <c r="G724" s="246"/>
      <c r="H724" s="240"/>
      <c r="I724" s="240"/>
      <c r="J724" s="241"/>
      <c r="K724" s="241"/>
    </row>
    <row r="725" spans="7:11" x14ac:dyDescent="0.2">
      <c r="G725" s="246"/>
      <c r="H725" s="240"/>
      <c r="I725" s="240"/>
      <c r="J725" s="241"/>
      <c r="K725" s="241"/>
    </row>
    <row r="726" spans="7:11" x14ac:dyDescent="0.2">
      <c r="G726" s="246"/>
      <c r="H726" s="240"/>
      <c r="I726" s="240"/>
      <c r="J726" s="241"/>
      <c r="K726" s="241"/>
    </row>
    <row r="727" spans="7:11" x14ac:dyDescent="0.2">
      <c r="G727" s="246"/>
      <c r="H727" s="240"/>
      <c r="I727" s="240"/>
      <c r="J727" s="241"/>
      <c r="K727" s="241"/>
    </row>
    <row r="728" spans="7:11" x14ac:dyDescent="0.2">
      <c r="G728" s="246"/>
      <c r="H728" s="240"/>
      <c r="I728" s="240"/>
      <c r="J728" s="241"/>
      <c r="K728" s="241"/>
    </row>
    <row r="729" spans="7:11" x14ac:dyDescent="0.2">
      <c r="G729" s="246"/>
      <c r="H729" s="240"/>
      <c r="I729" s="240"/>
      <c r="J729" s="241"/>
      <c r="K729" s="241"/>
    </row>
    <row r="730" spans="7:11" x14ac:dyDescent="0.2">
      <c r="G730" s="246"/>
      <c r="H730" s="240"/>
      <c r="I730" s="240"/>
      <c r="J730" s="241"/>
      <c r="K730" s="241"/>
    </row>
    <row r="731" spans="7:11" x14ac:dyDescent="0.2">
      <c r="G731" s="246"/>
      <c r="H731" s="240"/>
      <c r="I731" s="240"/>
      <c r="J731" s="241"/>
      <c r="K731" s="241"/>
    </row>
    <row r="732" spans="7:11" x14ac:dyDescent="0.2">
      <c r="G732" s="246"/>
      <c r="H732" s="240"/>
      <c r="I732" s="240"/>
      <c r="J732" s="241"/>
      <c r="K732" s="241"/>
    </row>
    <row r="733" spans="7:11" x14ac:dyDescent="0.2">
      <c r="G733" s="246"/>
      <c r="H733" s="240"/>
      <c r="I733" s="240"/>
      <c r="J733" s="241"/>
      <c r="K733" s="241"/>
    </row>
    <row r="734" spans="7:11" x14ac:dyDescent="0.2">
      <c r="G734" s="246"/>
      <c r="H734" s="240"/>
      <c r="I734" s="240"/>
      <c r="J734" s="241"/>
      <c r="K734" s="241"/>
    </row>
    <row r="735" spans="7:11" x14ac:dyDescent="0.2">
      <c r="G735" s="246"/>
      <c r="H735" s="240"/>
      <c r="I735" s="240"/>
      <c r="J735" s="241"/>
      <c r="K735" s="241"/>
    </row>
    <row r="736" spans="7:11" x14ac:dyDescent="0.2">
      <c r="G736" s="246"/>
      <c r="H736" s="240"/>
      <c r="I736" s="240"/>
      <c r="J736" s="241"/>
      <c r="K736" s="241"/>
    </row>
    <row r="737" spans="7:11" x14ac:dyDescent="0.2">
      <c r="G737" s="246"/>
      <c r="H737" s="240"/>
      <c r="I737" s="240"/>
      <c r="J737" s="241"/>
      <c r="K737" s="241"/>
    </row>
    <row r="738" spans="7:11" x14ac:dyDescent="0.2">
      <c r="G738" s="246"/>
    </row>
    <row r="739" spans="7:11" x14ac:dyDescent="0.2">
      <c r="G739" s="82"/>
    </row>
    <row r="740" spans="7:11" x14ac:dyDescent="0.2">
      <c r="G740" s="82"/>
    </row>
  </sheetData>
  <sheetProtection algorithmName="SHA-512" hashValue="oYp5ljkAGx0tAZIJCCvLTQmLjpdE7Y7qngZaz7q848y6hAEChu6oxACksuOWFhDuxSheR0rfZ428oH/raktaxQ==" saltValue="5Atnj4Wp2x0wjPM42EuTcA==" spinCount="100000" sheet="1" formatColumns="0"/>
  <mergeCells count="24">
    <mergeCell ref="B97:I97"/>
    <mergeCell ref="A131:A132"/>
    <mergeCell ref="B59:I59"/>
    <mergeCell ref="B78:I78"/>
    <mergeCell ref="F119:J119"/>
    <mergeCell ref="F120:J120"/>
    <mergeCell ref="F121:J121"/>
    <mergeCell ref="D116:H116"/>
    <mergeCell ref="D117:H117"/>
    <mergeCell ref="D118:H118"/>
    <mergeCell ref="B103:I103"/>
    <mergeCell ref="B128:B129"/>
    <mergeCell ref="B16:K16"/>
    <mergeCell ref="B11:I11"/>
    <mergeCell ref="E3:E4"/>
    <mergeCell ref="H3:H4"/>
    <mergeCell ref="I3:I4"/>
    <mergeCell ref="B3:B4"/>
    <mergeCell ref="N1:S2"/>
    <mergeCell ref="A1:K1"/>
    <mergeCell ref="C3:D3"/>
    <mergeCell ref="F3:G3"/>
    <mergeCell ref="B5:I5"/>
    <mergeCell ref="A3:A4"/>
  </mergeCells>
  <phoneticPr fontId="11" type="noConversion"/>
  <conditionalFormatting sqref="R5:S9">
    <cfRule type="cellIs" dxfId="5" priority="5" operator="equal">
      <formula>"error"</formula>
    </cfRule>
  </conditionalFormatting>
  <conditionalFormatting sqref="R16:S65 S66 N128:Q128">
    <cfRule type="cellIs" dxfId="4" priority="2" operator="equal">
      <formula>"error"</formula>
    </cfRule>
  </conditionalFormatting>
  <conditionalFormatting sqref="R67:S106 R107">
    <cfRule type="cellIs" dxfId="3" priority="1" operator="equal">
      <formula>"error"</formula>
    </cfRule>
  </conditionalFormatting>
  <conditionalFormatting sqref="S10 R11:S14 S15 S107:S108 R109:S109 S110:S128 R129:S131">
    <cfRule type="cellIs" dxfId="2" priority="7"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8"/>
  <sheetViews>
    <sheetView zoomScale="90" zoomScaleNormal="90" workbookViewId="0">
      <pane xSplit="5" ySplit="1" topLeftCell="F41" activePane="bottomRight" state="frozen"/>
      <selection pane="topRight" activeCell="F1" sqref="F1"/>
      <selection pane="bottomLeft" activeCell="A2" sqref="A2"/>
      <selection pane="bottomRight" activeCell="I9" sqref="I9"/>
    </sheetView>
  </sheetViews>
  <sheetFormatPr defaultRowHeight="12.75" x14ac:dyDescent="0.2"/>
  <cols>
    <col min="1" max="1" width="6.7109375" style="85" customWidth="1"/>
    <col min="2" max="2" width="26.140625" style="86" customWidth="1"/>
    <col min="3" max="3" width="15.28515625" style="86" customWidth="1"/>
    <col min="4" max="4" width="13.28515625" style="340" customWidth="1"/>
    <col min="5" max="5" width="13.28515625" style="86" customWidth="1"/>
    <col min="6" max="6" width="12.7109375" style="317" customWidth="1"/>
    <col min="7" max="7" width="12" style="317" customWidth="1"/>
    <col min="8" max="8" width="13.28515625" style="317" customWidth="1"/>
    <col min="9" max="9" width="12.42578125" style="317" customWidth="1"/>
    <col min="10" max="11" width="12.28515625" style="317" customWidth="1"/>
    <col min="12" max="12" width="13.28515625" style="317" customWidth="1"/>
    <col min="13" max="13" width="15.140625" style="317" bestFit="1" customWidth="1"/>
    <col min="14" max="14" width="13.7109375" style="317" customWidth="1"/>
    <col min="15" max="15" width="12.85546875" style="317" customWidth="1"/>
    <col min="16" max="16" width="15.7109375" customWidth="1"/>
    <col min="17" max="17" width="12.140625" customWidth="1"/>
    <col min="18" max="18" width="10.7109375" customWidth="1"/>
    <col min="19" max="19" width="13.140625" customWidth="1"/>
  </cols>
  <sheetData>
    <row r="1" spans="1:19" s="331" customFormat="1" ht="115.15" customHeight="1" x14ac:dyDescent="0.2">
      <c r="A1" s="488" t="s">
        <v>1</v>
      </c>
      <c r="B1" s="491" t="s">
        <v>2</v>
      </c>
      <c r="C1" s="491" t="s">
        <v>537</v>
      </c>
      <c r="D1" s="491" t="s">
        <v>538</v>
      </c>
      <c r="E1" s="491" t="s">
        <v>539</v>
      </c>
      <c r="F1" s="328" t="s">
        <v>523</v>
      </c>
      <c r="G1" s="328" t="s">
        <v>532</v>
      </c>
      <c r="H1" s="328" t="s">
        <v>524</v>
      </c>
      <c r="I1" s="328" t="s">
        <v>531</v>
      </c>
      <c r="J1" s="328" t="s">
        <v>533</v>
      </c>
      <c r="K1" s="328" t="s">
        <v>534</v>
      </c>
      <c r="L1" s="328" t="s">
        <v>528</v>
      </c>
      <c r="M1" s="328" t="s">
        <v>529</v>
      </c>
      <c r="N1" s="328" t="s">
        <v>530</v>
      </c>
      <c r="O1" s="328" t="s">
        <v>527</v>
      </c>
      <c r="P1" s="328" t="s">
        <v>526</v>
      </c>
      <c r="Q1" s="328" t="s">
        <v>536</v>
      </c>
      <c r="R1" s="328" t="s">
        <v>525</v>
      </c>
      <c r="S1" s="328" t="s">
        <v>535</v>
      </c>
    </row>
    <row r="2" spans="1:19" s="329" customFormat="1" ht="10.15" customHeight="1" x14ac:dyDescent="0.2">
      <c r="A2" s="489"/>
      <c r="B2" s="492"/>
      <c r="C2" s="492"/>
      <c r="D2" s="492"/>
      <c r="E2" s="492"/>
      <c r="F2" s="330">
        <v>1</v>
      </c>
      <c r="G2" s="330">
        <v>2</v>
      </c>
      <c r="H2" s="330">
        <v>3</v>
      </c>
      <c r="I2" s="330">
        <v>4</v>
      </c>
      <c r="J2" s="330">
        <v>5</v>
      </c>
      <c r="K2" s="330">
        <v>6</v>
      </c>
      <c r="L2" s="330">
        <v>7</v>
      </c>
      <c r="M2" s="330">
        <v>8</v>
      </c>
      <c r="N2" s="330">
        <v>9</v>
      </c>
      <c r="O2" s="330">
        <v>10</v>
      </c>
      <c r="P2" s="330">
        <v>11</v>
      </c>
      <c r="Q2" s="330">
        <v>12</v>
      </c>
      <c r="R2" s="330">
        <v>13</v>
      </c>
      <c r="S2" s="330">
        <v>14</v>
      </c>
    </row>
    <row r="3" spans="1:19" x14ac:dyDescent="0.2">
      <c r="A3" s="489"/>
      <c r="B3" s="492"/>
      <c r="C3" s="492"/>
      <c r="D3" s="492"/>
      <c r="E3" s="492"/>
      <c r="F3" s="316" t="s">
        <v>515</v>
      </c>
      <c r="G3" s="316" t="s">
        <v>515</v>
      </c>
      <c r="H3" s="316" t="s">
        <v>515</v>
      </c>
      <c r="I3" s="316" t="s">
        <v>515</v>
      </c>
      <c r="J3" s="316" t="s">
        <v>515</v>
      </c>
      <c r="K3" s="316" t="s">
        <v>515</v>
      </c>
      <c r="L3" s="316" t="s">
        <v>515</v>
      </c>
      <c r="M3" s="316" t="s">
        <v>515</v>
      </c>
      <c r="N3" s="316" t="s">
        <v>515</v>
      </c>
      <c r="O3" s="316" t="s">
        <v>515</v>
      </c>
      <c r="P3" s="316" t="s">
        <v>515</v>
      </c>
      <c r="Q3" s="316" t="s">
        <v>515</v>
      </c>
      <c r="R3" s="316" t="s">
        <v>515</v>
      </c>
      <c r="S3" s="316" t="s">
        <v>515</v>
      </c>
    </row>
    <row r="4" spans="1:19" ht="13.9" customHeight="1" x14ac:dyDescent="0.2">
      <c r="A4" s="489"/>
      <c r="B4" s="492"/>
      <c r="C4" s="492"/>
      <c r="D4" s="492"/>
      <c r="E4" s="492"/>
      <c r="F4" s="333"/>
      <c r="G4" s="333"/>
      <c r="H4" s="333"/>
      <c r="I4" s="333"/>
      <c r="J4" s="333"/>
      <c r="K4" s="333"/>
      <c r="L4" s="333"/>
      <c r="M4" s="333"/>
      <c r="N4" s="333"/>
      <c r="O4" s="333"/>
      <c r="P4" s="334"/>
      <c r="Q4" s="334"/>
      <c r="R4" s="334"/>
      <c r="S4" s="334"/>
    </row>
    <row r="5" spans="1:19" x14ac:dyDescent="0.2">
      <c r="A5" s="490"/>
      <c r="B5" s="492"/>
      <c r="C5" s="492"/>
      <c r="D5" s="492"/>
      <c r="E5" s="492"/>
      <c r="F5" s="333"/>
      <c r="G5" s="333"/>
      <c r="H5" s="333"/>
      <c r="I5" s="333"/>
      <c r="J5" s="333"/>
      <c r="K5" s="333"/>
      <c r="L5" s="333"/>
      <c r="M5" s="333"/>
      <c r="N5" s="333"/>
      <c r="O5" s="333"/>
      <c r="P5" s="334"/>
      <c r="Q5" s="334"/>
      <c r="R5" s="334"/>
      <c r="S5" s="334"/>
    </row>
    <row r="6" spans="1:19" x14ac:dyDescent="0.2">
      <c r="A6" s="297" t="s">
        <v>22</v>
      </c>
      <c r="B6" s="353"/>
      <c r="C6" s="354"/>
      <c r="D6" s="354"/>
      <c r="E6" s="354"/>
      <c r="F6" s="333"/>
      <c r="G6" s="333"/>
      <c r="H6" s="333"/>
      <c r="I6" s="333"/>
      <c r="J6" s="333"/>
      <c r="K6" s="333"/>
      <c r="L6" s="333"/>
      <c r="M6" s="333"/>
      <c r="N6" s="333"/>
      <c r="O6" s="333"/>
      <c r="P6" s="334"/>
      <c r="Q6" s="334"/>
      <c r="R6" s="334"/>
      <c r="S6" s="334"/>
    </row>
    <row r="7" spans="1:19" x14ac:dyDescent="0.2">
      <c r="A7" s="50" t="s">
        <v>47</v>
      </c>
      <c r="B7" s="61" t="s">
        <v>513</v>
      </c>
      <c r="C7" s="327">
        <f>SUM(F7:S7)</f>
        <v>0</v>
      </c>
      <c r="D7" s="345"/>
      <c r="E7" s="327">
        <f>C7+D7</f>
        <v>0</v>
      </c>
      <c r="F7" s="343">
        <v>0</v>
      </c>
      <c r="G7" s="344">
        <v>0</v>
      </c>
      <c r="H7" s="344">
        <v>0</v>
      </c>
      <c r="I7" s="344">
        <v>0</v>
      </c>
      <c r="J7" s="344">
        <v>0</v>
      </c>
      <c r="K7" s="344">
        <v>0</v>
      </c>
      <c r="L7" s="344">
        <v>0</v>
      </c>
      <c r="M7" s="344">
        <v>0</v>
      </c>
      <c r="N7" s="344">
        <v>0</v>
      </c>
      <c r="O7" s="344">
        <v>0</v>
      </c>
      <c r="P7" s="344">
        <v>0</v>
      </c>
      <c r="Q7" s="344">
        <v>0</v>
      </c>
      <c r="R7" s="344">
        <v>0</v>
      </c>
      <c r="S7" s="344">
        <v>0</v>
      </c>
    </row>
    <row r="8" spans="1:19" x14ac:dyDescent="0.2">
      <c r="A8" s="50" t="s">
        <v>163</v>
      </c>
      <c r="B8" s="3" t="s">
        <v>5</v>
      </c>
      <c r="C8" s="327">
        <f t="shared" ref="C8:C71" si="0">SUM(F8:S8)</f>
        <v>5504.75</v>
      </c>
      <c r="D8" s="345">
        <v>1045.9000000000001</v>
      </c>
      <c r="E8" s="327">
        <f t="shared" ref="E8:E71" si="1">C8+D8</f>
        <v>6550.65</v>
      </c>
      <c r="F8" s="343">
        <v>0</v>
      </c>
      <c r="G8" s="344">
        <v>5504.75</v>
      </c>
      <c r="H8" s="344">
        <v>0</v>
      </c>
      <c r="I8" s="344">
        <v>0</v>
      </c>
      <c r="J8" s="344">
        <v>0</v>
      </c>
      <c r="K8" s="344">
        <v>0</v>
      </c>
      <c r="L8" s="344">
        <v>0</v>
      </c>
      <c r="M8" s="344">
        <v>0</v>
      </c>
      <c r="N8" s="344">
        <v>0</v>
      </c>
      <c r="O8" s="344">
        <v>0</v>
      </c>
      <c r="P8" s="344">
        <v>0</v>
      </c>
      <c r="Q8" s="344">
        <v>0</v>
      </c>
      <c r="R8" s="344">
        <v>0</v>
      </c>
      <c r="S8" s="344">
        <v>0</v>
      </c>
    </row>
    <row r="9" spans="1:19" ht="36" x14ac:dyDescent="0.2">
      <c r="A9" s="50" t="s">
        <v>166</v>
      </c>
      <c r="B9" s="3" t="s">
        <v>43</v>
      </c>
      <c r="C9" s="327">
        <f t="shared" si="0"/>
        <v>5407.75</v>
      </c>
      <c r="D9" s="345">
        <v>1027.47</v>
      </c>
      <c r="E9" s="327">
        <f t="shared" si="1"/>
        <v>6435.22</v>
      </c>
      <c r="F9" s="343">
        <v>0</v>
      </c>
      <c r="G9" s="344">
        <v>5407.75</v>
      </c>
      <c r="H9" s="344">
        <v>0</v>
      </c>
      <c r="I9" s="344">
        <v>0</v>
      </c>
      <c r="J9" s="344">
        <v>0</v>
      </c>
      <c r="K9" s="344">
        <v>0</v>
      </c>
      <c r="L9" s="344">
        <v>0</v>
      </c>
      <c r="M9" s="344">
        <v>0</v>
      </c>
      <c r="N9" s="344">
        <v>0</v>
      </c>
      <c r="O9" s="344">
        <v>0</v>
      </c>
      <c r="P9" s="344">
        <v>0</v>
      </c>
      <c r="Q9" s="344">
        <v>0</v>
      </c>
      <c r="R9" s="344">
        <v>0</v>
      </c>
      <c r="S9" s="344">
        <v>0</v>
      </c>
    </row>
    <row r="10" spans="1:19" ht="24" x14ac:dyDescent="0.2">
      <c r="A10" s="50" t="s">
        <v>49</v>
      </c>
      <c r="B10" s="54" t="s">
        <v>167</v>
      </c>
      <c r="C10" s="327">
        <f t="shared" si="0"/>
        <v>0</v>
      </c>
      <c r="D10" s="345"/>
      <c r="E10" s="327">
        <f t="shared" si="1"/>
        <v>0</v>
      </c>
      <c r="F10" s="343">
        <v>0</v>
      </c>
      <c r="G10" s="344">
        <v>0</v>
      </c>
      <c r="H10" s="344">
        <v>0</v>
      </c>
      <c r="I10" s="344">
        <v>0</v>
      </c>
      <c r="J10" s="344">
        <v>0</v>
      </c>
      <c r="K10" s="344">
        <v>0</v>
      </c>
      <c r="L10" s="344">
        <v>0</v>
      </c>
      <c r="M10" s="344">
        <v>0</v>
      </c>
      <c r="N10" s="344">
        <v>0</v>
      </c>
      <c r="O10" s="344">
        <v>0</v>
      </c>
      <c r="P10" s="344">
        <v>0</v>
      </c>
      <c r="Q10" s="344">
        <v>0</v>
      </c>
      <c r="R10" s="344">
        <v>0</v>
      </c>
      <c r="S10" s="344">
        <v>0</v>
      </c>
    </row>
    <row r="11" spans="1:19" s="320" customFormat="1" x14ac:dyDescent="0.2">
      <c r="A11" s="341"/>
      <c r="B11" s="326" t="s">
        <v>6</v>
      </c>
      <c r="C11" s="346">
        <f>SUM(C7:C10)</f>
        <v>10912.5</v>
      </c>
      <c r="D11" s="346">
        <f t="shared" ref="D11:E11" si="2">SUM(D7:D10)</f>
        <v>2073.37</v>
      </c>
      <c r="E11" s="346">
        <f t="shared" si="2"/>
        <v>12985.869999999999</v>
      </c>
      <c r="F11" s="336">
        <f>SUM(F7:F10)</f>
        <v>0</v>
      </c>
      <c r="G11" s="336">
        <f t="shared" ref="G11:H11" si="3">SUM(G7:G10)</f>
        <v>10912.5</v>
      </c>
      <c r="H11" s="336">
        <f t="shared" si="3"/>
        <v>0</v>
      </c>
      <c r="I11" s="336">
        <f t="shared" ref="I11" si="4">SUM(I7:I10)</f>
        <v>0</v>
      </c>
      <c r="J11" s="336">
        <f t="shared" ref="J11" si="5">SUM(J7:J10)</f>
        <v>0</v>
      </c>
      <c r="K11" s="336">
        <f t="shared" ref="K11" si="6">SUM(K7:K10)</f>
        <v>0</v>
      </c>
      <c r="L11" s="336">
        <f t="shared" ref="L11" si="7">SUM(L7:L10)</f>
        <v>0</v>
      </c>
      <c r="M11" s="336">
        <f t="shared" ref="M11" si="8">SUM(M7:M10)</f>
        <v>0</v>
      </c>
      <c r="N11" s="336">
        <f t="shared" ref="N11" si="9">SUM(N7:N10)</f>
        <v>0</v>
      </c>
      <c r="O11" s="336">
        <f t="shared" ref="O11" si="10">SUM(O7:O10)</f>
        <v>0</v>
      </c>
      <c r="P11" s="336">
        <f t="shared" ref="P11" si="11">SUM(P7:P10)</f>
        <v>0</v>
      </c>
      <c r="Q11" s="336">
        <f t="shared" ref="Q11" si="12">SUM(Q7:Q10)</f>
        <v>0</v>
      </c>
      <c r="R11" s="336">
        <f t="shared" ref="R11" si="13">SUM(R7:R10)</f>
        <v>0</v>
      </c>
      <c r="S11" s="336">
        <f t="shared" ref="S11" si="14">SUM(S7:S10)</f>
        <v>0</v>
      </c>
    </row>
    <row r="12" spans="1:19" x14ac:dyDescent="0.2">
      <c r="A12" s="50" t="s">
        <v>23</v>
      </c>
      <c r="B12" s="332"/>
      <c r="C12" s="327">
        <f t="shared" si="0"/>
        <v>0</v>
      </c>
      <c r="D12" s="339"/>
      <c r="E12" s="327">
        <f t="shared" si="1"/>
        <v>0</v>
      </c>
      <c r="F12" s="333"/>
      <c r="G12" s="333"/>
      <c r="H12" s="333"/>
      <c r="I12" s="333"/>
      <c r="J12" s="333"/>
      <c r="K12" s="333"/>
      <c r="L12" s="333"/>
      <c r="M12" s="333"/>
      <c r="N12" s="333"/>
      <c r="O12" s="333"/>
      <c r="P12" s="333"/>
      <c r="Q12" s="333"/>
      <c r="R12" s="333"/>
      <c r="S12" s="333"/>
    </row>
    <row r="13" spans="1:19" ht="36" x14ac:dyDescent="0.2">
      <c r="A13" s="60" t="s">
        <v>7</v>
      </c>
      <c r="B13" s="61" t="s">
        <v>294</v>
      </c>
      <c r="C13" s="327">
        <f t="shared" si="0"/>
        <v>10427.5</v>
      </c>
      <c r="D13" s="345">
        <v>1981.23</v>
      </c>
      <c r="E13" s="327">
        <f t="shared" si="1"/>
        <v>12408.73</v>
      </c>
      <c r="F13" s="344">
        <v>0</v>
      </c>
      <c r="G13" s="344">
        <v>10427.5</v>
      </c>
      <c r="H13" s="344">
        <v>0</v>
      </c>
      <c r="I13" s="344">
        <v>0</v>
      </c>
      <c r="J13" s="344">
        <v>0</v>
      </c>
      <c r="K13" s="344">
        <v>0</v>
      </c>
      <c r="L13" s="344">
        <v>0</v>
      </c>
      <c r="M13" s="344">
        <v>0</v>
      </c>
      <c r="N13" s="344">
        <v>0</v>
      </c>
      <c r="O13" s="344">
        <v>0</v>
      </c>
      <c r="P13" s="344">
        <v>0</v>
      </c>
      <c r="Q13" s="344">
        <v>0</v>
      </c>
      <c r="R13" s="344">
        <v>0</v>
      </c>
      <c r="S13" s="344">
        <v>0</v>
      </c>
    </row>
    <row r="14" spans="1:19" s="320" customFormat="1" x14ac:dyDescent="0.2">
      <c r="A14" s="341"/>
      <c r="B14" s="326" t="s">
        <v>8</v>
      </c>
      <c r="C14" s="346">
        <f t="shared" si="0"/>
        <v>10427.5</v>
      </c>
      <c r="D14" s="346">
        <f>D13</f>
        <v>1981.23</v>
      </c>
      <c r="E14" s="346">
        <f>E13</f>
        <v>12408.73</v>
      </c>
      <c r="F14" s="336">
        <f>F13</f>
        <v>0</v>
      </c>
      <c r="G14" s="336">
        <f t="shared" ref="G14:H14" si="15">G13</f>
        <v>10427.5</v>
      </c>
      <c r="H14" s="336">
        <f t="shared" si="15"/>
        <v>0</v>
      </c>
      <c r="I14" s="336">
        <f t="shared" ref="I14" si="16">I13</f>
        <v>0</v>
      </c>
      <c r="J14" s="336">
        <f t="shared" ref="J14" si="17">J13</f>
        <v>0</v>
      </c>
      <c r="K14" s="336">
        <f t="shared" ref="K14" si="18">K13</f>
        <v>0</v>
      </c>
      <c r="L14" s="336">
        <f t="shared" ref="L14" si="19">L13</f>
        <v>0</v>
      </c>
      <c r="M14" s="336">
        <f t="shared" ref="M14" si="20">M13</f>
        <v>0</v>
      </c>
      <c r="N14" s="336">
        <f t="shared" ref="N14" si="21">N13</f>
        <v>0</v>
      </c>
      <c r="O14" s="336">
        <f t="shared" ref="O14" si="22">O13</f>
        <v>0</v>
      </c>
      <c r="P14" s="336">
        <f t="shared" ref="P14" si="23">P13</f>
        <v>0</v>
      </c>
      <c r="Q14" s="336">
        <f t="shared" ref="Q14" si="24">Q13</f>
        <v>0</v>
      </c>
      <c r="R14" s="336">
        <f t="shared" ref="R14" si="25">R13</f>
        <v>0</v>
      </c>
      <c r="S14" s="336">
        <f t="shared" ref="S14" si="26">S13</f>
        <v>0</v>
      </c>
    </row>
    <row r="15" spans="1:19" x14ac:dyDescent="0.2">
      <c r="A15" s="50" t="s">
        <v>24</v>
      </c>
      <c r="B15" s="332"/>
      <c r="C15" s="327">
        <f t="shared" si="0"/>
        <v>0</v>
      </c>
      <c r="D15" s="339"/>
      <c r="E15" s="327">
        <f t="shared" si="1"/>
        <v>0</v>
      </c>
      <c r="F15" s="333"/>
      <c r="G15" s="333"/>
      <c r="H15" s="333"/>
      <c r="I15" s="333"/>
      <c r="J15" s="333"/>
      <c r="K15" s="333"/>
      <c r="L15" s="333"/>
      <c r="M15" s="333"/>
      <c r="N15" s="333"/>
      <c r="O15" s="333"/>
      <c r="P15" s="333"/>
      <c r="Q15" s="333"/>
      <c r="R15" s="333"/>
      <c r="S15" s="333"/>
    </row>
    <row r="16" spans="1:19" s="320" customFormat="1" x14ac:dyDescent="0.2">
      <c r="A16" s="323" t="s">
        <v>170</v>
      </c>
      <c r="B16" s="324" t="s">
        <v>172</v>
      </c>
      <c r="C16" s="338">
        <f>SUM(F16:S16)</f>
        <v>53800</v>
      </c>
      <c r="D16" s="338">
        <f>SUM(D17:D19)</f>
        <v>8322</v>
      </c>
      <c r="E16" s="338">
        <f>C16+D16</f>
        <v>62122</v>
      </c>
      <c r="F16" s="335">
        <f>F17+F18+F19</f>
        <v>41000</v>
      </c>
      <c r="G16" s="335">
        <f t="shared" ref="G16:H16" si="27">G17+G18+G19</f>
        <v>2800</v>
      </c>
      <c r="H16" s="335">
        <f t="shared" si="27"/>
        <v>10000</v>
      </c>
      <c r="I16" s="335">
        <f t="shared" ref="I16" si="28">I17+I18+I19</f>
        <v>0</v>
      </c>
      <c r="J16" s="335">
        <f t="shared" ref="J16" si="29">J17+J18+J19</f>
        <v>0</v>
      </c>
      <c r="K16" s="335">
        <f t="shared" ref="K16" si="30">K17+K18+K19</f>
        <v>0</v>
      </c>
      <c r="L16" s="335">
        <f t="shared" ref="L16" si="31">L17+L18+L19</f>
        <v>0</v>
      </c>
      <c r="M16" s="335">
        <f t="shared" ref="M16" si="32">M17+M18+M19</f>
        <v>0</v>
      </c>
      <c r="N16" s="335">
        <f t="shared" ref="N16" si="33">N17+N18+N19</f>
        <v>0</v>
      </c>
      <c r="O16" s="335">
        <f t="shared" ref="O16" si="34">O17+O18+O19</f>
        <v>0</v>
      </c>
      <c r="P16" s="335">
        <f t="shared" ref="P16" si="35">P17+P18+P19</f>
        <v>0</v>
      </c>
      <c r="Q16" s="335">
        <f t="shared" ref="Q16" si="36">Q17+Q18+Q19</f>
        <v>0</v>
      </c>
      <c r="R16" s="335">
        <f t="shared" ref="R16" si="37">R17+R18+R19</f>
        <v>0</v>
      </c>
      <c r="S16" s="335">
        <f t="shared" ref="S16" si="38">S17+S18+S19</f>
        <v>0</v>
      </c>
    </row>
    <row r="17" spans="1:19" x14ac:dyDescent="0.2">
      <c r="A17" s="63" t="s">
        <v>57</v>
      </c>
      <c r="B17" s="3" t="s">
        <v>171</v>
      </c>
      <c r="C17" s="327">
        <f t="shared" si="0"/>
        <v>12800</v>
      </c>
      <c r="D17" s="345">
        <v>532</v>
      </c>
      <c r="E17" s="327">
        <f t="shared" si="1"/>
        <v>13332</v>
      </c>
      <c r="F17" s="344">
        <v>0</v>
      </c>
      <c r="G17" s="344">
        <v>2800</v>
      </c>
      <c r="H17" s="344">
        <v>10000</v>
      </c>
      <c r="I17" s="344">
        <v>0</v>
      </c>
      <c r="J17" s="344">
        <v>0</v>
      </c>
      <c r="K17" s="344">
        <v>0</v>
      </c>
      <c r="L17" s="344">
        <v>0</v>
      </c>
      <c r="M17" s="344">
        <v>0</v>
      </c>
      <c r="N17" s="344">
        <v>0</v>
      </c>
      <c r="O17" s="344">
        <v>0</v>
      </c>
      <c r="P17" s="344">
        <v>0</v>
      </c>
      <c r="Q17" s="344">
        <v>0</v>
      </c>
      <c r="R17" s="344">
        <v>0</v>
      </c>
      <c r="S17" s="344">
        <v>0</v>
      </c>
    </row>
    <row r="18" spans="1:19" ht="24" x14ac:dyDescent="0.2">
      <c r="A18" s="63" t="s">
        <v>173</v>
      </c>
      <c r="B18" s="3" t="s">
        <v>54</v>
      </c>
      <c r="C18" s="327">
        <f t="shared" si="0"/>
        <v>0</v>
      </c>
      <c r="D18" s="345"/>
      <c r="E18" s="327">
        <f t="shared" si="1"/>
        <v>0</v>
      </c>
      <c r="F18" s="344">
        <v>0</v>
      </c>
      <c r="G18" s="344">
        <v>0</v>
      </c>
      <c r="H18" s="344">
        <v>0</v>
      </c>
      <c r="I18" s="344">
        <v>0</v>
      </c>
      <c r="J18" s="344">
        <v>0</v>
      </c>
      <c r="K18" s="344">
        <v>0</v>
      </c>
      <c r="L18" s="344">
        <v>0</v>
      </c>
      <c r="M18" s="344">
        <v>0</v>
      </c>
      <c r="N18" s="344">
        <v>0</v>
      </c>
      <c r="O18" s="344">
        <v>0</v>
      </c>
      <c r="P18" s="344">
        <v>0</v>
      </c>
      <c r="Q18" s="344">
        <v>0</v>
      </c>
      <c r="R18" s="344">
        <v>0</v>
      </c>
      <c r="S18" s="344">
        <v>0</v>
      </c>
    </row>
    <row r="19" spans="1:19" ht="37.9" customHeight="1" x14ac:dyDescent="0.2">
      <c r="A19" s="63" t="s">
        <v>174</v>
      </c>
      <c r="B19" s="3" t="s">
        <v>45</v>
      </c>
      <c r="C19" s="327">
        <f t="shared" si="0"/>
        <v>41000</v>
      </c>
      <c r="D19" s="345">
        <v>7790</v>
      </c>
      <c r="E19" s="327">
        <f t="shared" si="1"/>
        <v>48790</v>
      </c>
      <c r="F19" s="344">
        <v>41000</v>
      </c>
      <c r="G19" s="344">
        <v>0</v>
      </c>
      <c r="H19" s="344">
        <v>0</v>
      </c>
      <c r="I19" s="344">
        <v>0</v>
      </c>
      <c r="J19" s="344">
        <v>0</v>
      </c>
      <c r="K19" s="344">
        <v>0</v>
      </c>
      <c r="L19" s="344">
        <v>0</v>
      </c>
      <c r="M19" s="344">
        <v>0</v>
      </c>
      <c r="N19" s="344">
        <v>0</v>
      </c>
      <c r="O19" s="344">
        <v>0</v>
      </c>
      <c r="P19" s="344">
        <v>0</v>
      </c>
      <c r="Q19" s="344">
        <v>0</v>
      </c>
      <c r="R19" s="344">
        <v>0</v>
      </c>
      <c r="S19" s="344">
        <v>0</v>
      </c>
    </row>
    <row r="20" spans="1:19" s="320" customFormat="1" ht="36" x14ac:dyDescent="0.2">
      <c r="A20" s="323" t="s">
        <v>164</v>
      </c>
      <c r="B20" s="319" t="s">
        <v>175</v>
      </c>
      <c r="C20" s="327">
        <f t="shared" si="0"/>
        <v>12000</v>
      </c>
      <c r="D20" s="345">
        <v>1710</v>
      </c>
      <c r="E20" s="327">
        <f t="shared" si="1"/>
        <v>13710</v>
      </c>
      <c r="F20" s="347">
        <v>0</v>
      </c>
      <c r="G20" s="347">
        <v>1500</v>
      </c>
      <c r="H20" s="347">
        <v>10500</v>
      </c>
      <c r="I20" s="347">
        <v>0</v>
      </c>
      <c r="J20" s="347">
        <v>0</v>
      </c>
      <c r="K20" s="347">
        <v>0</v>
      </c>
      <c r="L20" s="347">
        <v>0</v>
      </c>
      <c r="M20" s="347">
        <v>0</v>
      </c>
      <c r="N20" s="347">
        <v>0</v>
      </c>
      <c r="O20" s="347">
        <v>0</v>
      </c>
      <c r="P20" s="347">
        <v>0</v>
      </c>
      <c r="Q20" s="347">
        <v>0</v>
      </c>
      <c r="R20" s="347">
        <v>0</v>
      </c>
      <c r="S20" s="347">
        <v>0</v>
      </c>
    </row>
    <row r="21" spans="1:19" s="320" customFormat="1" x14ac:dyDescent="0.2">
      <c r="A21" s="323" t="s">
        <v>58</v>
      </c>
      <c r="B21" s="319" t="s">
        <v>176</v>
      </c>
      <c r="C21" s="327">
        <f t="shared" si="0"/>
        <v>4000</v>
      </c>
      <c r="D21" s="345"/>
      <c r="E21" s="327">
        <f t="shared" si="1"/>
        <v>4000</v>
      </c>
      <c r="F21" s="347">
        <v>0</v>
      </c>
      <c r="G21" s="347">
        <v>0</v>
      </c>
      <c r="H21" s="347">
        <v>4000</v>
      </c>
      <c r="I21" s="347">
        <v>0</v>
      </c>
      <c r="J21" s="347">
        <v>0</v>
      </c>
      <c r="K21" s="347">
        <v>0</v>
      </c>
      <c r="L21" s="347">
        <v>0</v>
      </c>
      <c r="M21" s="347">
        <v>0</v>
      </c>
      <c r="N21" s="347">
        <v>0</v>
      </c>
      <c r="O21" s="347">
        <v>0</v>
      </c>
      <c r="P21" s="347">
        <v>0</v>
      </c>
      <c r="Q21" s="347">
        <v>0</v>
      </c>
      <c r="R21" s="347">
        <v>0</v>
      </c>
      <c r="S21" s="347">
        <v>0</v>
      </c>
    </row>
    <row r="22" spans="1:19" s="320" customFormat="1" ht="36" x14ac:dyDescent="0.2">
      <c r="A22" s="323" t="s">
        <v>59</v>
      </c>
      <c r="B22" s="319" t="s">
        <v>295</v>
      </c>
      <c r="C22" s="327">
        <f t="shared" si="0"/>
        <v>0</v>
      </c>
      <c r="D22" s="345"/>
      <c r="E22" s="327">
        <f t="shared" si="1"/>
        <v>0</v>
      </c>
      <c r="F22" s="347">
        <v>0</v>
      </c>
      <c r="G22" s="347">
        <v>0</v>
      </c>
      <c r="H22" s="347">
        <v>0</v>
      </c>
      <c r="I22" s="347">
        <v>0</v>
      </c>
      <c r="J22" s="347">
        <v>0</v>
      </c>
      <c r="K22" s="347">
        <v>0</v>
      </c>
      <c r="L22" s="347">
        <v>0</v>
      </c>
      <c r="M22" s="347">
        <v>0</v>
      </c>
      <c r="N22" s="347">
        <v>0</v>
      </c>
      <c r="O22" s="347">
        <v>0</v>
      </c>
      <c r="P22" s="347">
        <v>0</v>
      </c>
      <c r="Q22" s="347">
        <v>0</v>
      </c>
      <c r="R22" s="347">
        <v>0</v>
      </c>
      <c r="S22" s="347">
        <v>0</v>
      </c>
    </row>
    <row r="23" spans="1:19" s="320" customFormat="1" x14ac:dyDescent="0.2">
      <c r="A23" s="323" t="s">
        <v>60</v>
      </c>
      <c r="B23" s="319" t="s">
        <v>177</v>
      </c>
      <c r="C23" s="338">
        <f>SUM(C24:C29)</f>
        <v>331682</v>
      </c>
      <c r="D23" s="338">
        <f t="shared" ref="D23:E23" si="39">SUM(D24:D29)</f>
        <v>60739.58</v>
      </c>
      <c r="E23" s="338">
        <f t="shared" si="39"/>
        <v>392421.58</v>
      </c>
      <c r="F23" s="335">
        <f>SUM(F24:F29)</f>
        <v>42177</v>
      </c>
      <c r="G23" s="335">
        <f t="shared" ref="G23:H23" si="40">SUM(G24:G29)</f>
        <v>183255</v>
      </c>
      <c r="H23" s="335">
        <f t="shared" si="40"/>
        <v>106250</v>
      </c>
      <c r="I23" s="335">
        <f t="shared" ref="I23" si="41">SUM(I24:I29)</f>
        <v>0</v>
      </c>
      <c r="J23" s="335">
        <f t="shared" ref="J23" si="42">SUM(J24:J29)</f>
        <v>0</v>
      </c>
      <c r="K23" s="335">
        <f t="shared" ref="K23" si="43">SUM(K24:K29)</f>
        <v>0</v>
      </c>
      <c r="L23" s="335">
        <f t="shared" ref="L23" si="44">SUM(L24:L29)</f>
        <v>0</v>
      </c>
      <c r="M23" s="335">
        <f t="shared" ref="M23" si="45">SUM(M24:M29)</f>
        <v>0</v>
      </c>
      <c r="N23" s="335">
        <f t="shared" ref="N23" si="46">SUM(N24:N29)</f>
        <v>0</v>
      </c>
      <c r="O23" s="335">
        <f t="shared" ref="O23" si="47">SUM(O24:O29)</f>
        <v>0</v>
      </c>
      <c r="P23" s="335">
        <f t="shared" ref="P23" si="48">SUM(P24:P29)</f>
        <v>0</v>
      </c>
      <c r="Q23" s="335">
        <f t="shared" ref="Q23" si="49">SUM(Q24:Q29)</f>
        <v>0</v>
      </c>
      <c r="R23" s="335">
        <f t="shared" ref="R23" si="50">SUM(R24:R29)</f>
        <v>0</v>
      </c>
      <c r="S23" s="335">
        <f t="shared" ref="S23" si="51">SUM(S24:S29)</f>
        <v>0</v>
      </c>
    </row>
    <row r="24" spans="1:19" x14ac:dyDescent="0.2">
      <c r="A24" s="63" t="s">
        <v>128</v>
      </c>
      <c r="B24" s="3" t="s">
        <v>178</v>
      </c>
      <c r="C24" s="327">
        <f t="shared" si="0"/>
        <v>0</v>
      </c>
      <c r="D24" s="345"/>
      <c r="E24" s="327">
        <f t="shared" si="1"/>
        <v>0</v>
      </c>
      <c r="F24" s="344">
        <v>0</v>
      </c>
      <c r="G24" s="344">
        <v>0</v>
      </c>
      <c r="H24" s="344">
        <v>0</v>
      </c>
      <c r="I24" s="344">
        <v>0</v>
      </c>
      <c r="J24" s="344">
        <v>0</v>
      </c>
      <c r="K24" s="344">
        <v>0</v>
      </c>
      <c r="L24" s="344">
        <v>0</v>
      </c>
      <c r="M24" s="344">
        <v>0</v>
      </c>
      <c r="N24" s="344">
        <v>0</v>
      </c>
      <c r="O24" s="344">
        <v>0</v>
      </c>
      <c r="P24" s="344">
        <v>0</v>
      </c>
      <c r="Q24" s="344">
        <v>0</v>
      </c>
      <c r="R24" s="344">
        <v>0</v>
      </c>
      <c r="S24" s="344">
        <v>0</v>
      </c>
    </row>
    <row r="25" spans="1:19" x14ac:dyDescent="0.2">
      <c r="A25" s="63" t="s">
        <v>129</v>
      </c>
      <c r="B25" s="3" t="s">
        <v>179</v>
      </c>
      <c r="C25" s="327">
        <f t="shared" si="0"/>
        <v>0</v>
      </c>
      <c r="D25" s="345"/>
      <c r="E25" s="327">
        <f t="shared" si="1"/>
        <v>0</v>
      </c>
      <c r="F25" s="344">
        <v>0</v>
      </c>
      <c r="G25" s="344">
        <v>0</v>
      </c>
      <c r="H25" s="344">
        <v>0</v>
      </c>
      <c r="I25" s="344">
        <v>0</v>
      </c>
      <c r="J25" s="344">
        <v>0</v>
      </c>
      <c r="K25" s="344">
        <v>0</v>
      </c>
      <c r="L25" s="344">
        <v>0</v>
      </c>
      <c r="M25" s="344">
        <v>0</v>
      </c>
      <c r="N25" s="344">
        <v>0</v>
      </c>
      <c r="O25" s="344">
        <v>0</v>
      </c>
      <c r="P25" s="344">
        <v>0</v>
      </c>
      <c r="Q25" s="344">
        <v>0</v>
      </c>
      <c r="R25" s="344">
        <v>0</v>
      </c>
      <c r="S25" s="344">
        <v>0</v>
      </c>
    </row>
    <row r="26" spans="1:19" ht="48" x14ac:dyDescent="0.2">
      <c r="A26" s="63" t="s">
        <v>130</v>
      </c>
      <c r="B26" s="3" t="s">
        <v>180</v>
      </c>
      <c r="C26" s="327">
        <f t="shared" si="0"/>
        <v>100537</v>
      </c>
      <c r="D26" s="345">
        <v>16822.03</v>
      </c>
      <c r="E26" s="327">
        <f t="shared" si="1"/>
        <v>117359.03</v>
      </c>
      <c r="F26" s="344">
        <v>42177</v>
      </c>
      <c r="G26" s="344">
        <v>46360</v>
      </c>
      <c r="H26" s="344">
        <v>12000</v>
      </c>
      <c r="I26" s="344">
        <v>0</v>
      </c>
      <c r="J26" s="344">
        <v>0</v>
      </c>
      <c r="K26" s="344">
        <v>0</v>
      </c>
      <c r="L26" s="344">
        <v>0</v>
      </c>
      <c r="M26" s="344">
        <v>0</v>
      </c>
      <c r="N26" s="344">
        <v>0</v>
      </c>
      <c r="O26" s="344">
        <v>0</v>
      </c>
      <c r="P26" s="344">
        <v>0</v>
      </c>
      <c r="Q26" s="344">
        <v>0</v>
      </c>
      <c r="R26" s="344">
        <v>0</v>
      </c>
      <c r="S26" s="344">
        <v>0</v>
      </c>
    </row>
    <row r="27" spans="1:19" ht="48" x14ac:dyDescent="0.2">
      <c r="A27" s="63" t="s">
        <v>131</v>
      </c>
      <c r="B27" s="3" t="s">
        <v>181</v>
      </c>
      <c r="C27" s="327">
        <f t="shared" si="0"/>
        <v>45510</v>
      </c>
      <c r="D27" s="345">
        <f>C27*19%</f>
        <v>8646.9</v>
      </c>
      <c r="E27" s="327">
        <f t="shared" si="1"/>
        <v>54156.9</v>
      </c>
      <c r="F27" s="344">
        <v>0</v>
      </c>
      <c r="G27" s="344">
        <v>15510</v>
      </c>
      <c r="H27" s="344">
        <v>30000</v>
      </c>
      <c r="I27" s="344">
        <v>0</v>
      </c>
      <c r="J27" s="344">
        <v>0</v>
      </c>
      <c r="K27" s="344">
        <v>0</v>
      </c>
      <c r="L27" s="344">
        <v>0</v>
      </c>
      <c r="M27" s="344">
        <v>0</v>
      </c>
      <c r="N27" s="344">
        <v>0</v>
      </c>
      <c r="O27" s="344">
        <v>0</v>
      </c>
      <c r="P27" s="344">
        <v>0</v>
      </c>
      <c r="Q27" s="344">
        <v>0</v>
      </c>
      <c r="R27" s="344">
        <v>0</v>
      </c>
      <c r="S27" s="344">
        <v>0</v>
      </c>
    </row>
    <row r="28" spans="1:19" ht="36" x14ac:dyDescent="0.2">
      <c r="A28" s="63" t="s">
        <v>132</v>
      </c>
      <c r="B28" s="3" t="s">
        <v>182</v>
      </c>
      <c r="C28" s="327">
        <f t="shared" si="0"/>
        <v>17880</v>
      </c>
      <c r="D28" s="345">
        <f>C28*19%</f>
        <v>3397.2</v>
      </c>
      <c r="E28" s="327">
        <f t="shared" si="1"/>
        <v>21277.200000000001</v>
      </c>
      <c r="F28" s="344">
        <v>0</v>
      </c>
      <c r="G28" s="344">
        <v>10880</v>
      </c>
      <c r="H28" s="344">
        <v>7000</v>
      </c>
      <c r="I28" s="344">
        <v>0</v>
      </c>
      <c r="J28" s="344">
        <v>0</v>
      </c>
      <c r="K28" s="344">
        <v>0</v>
      </c>
      <c r="L28" s="344">
        <v>0</v>
      </c>
      <c r="M28" s="344">
        <v>0</v>
      </c>
      <c r="N28" s="344">
        <v>0</v>
      </c>
      <c r="O28" s="344">
        <v>0</v>
      </c>
      <c r="P28" s="344">
        <v>0</v>
      </c>
      <c r="Q28" s="344">
        <v>0</v>
      </c>
      <c r="R28" s="344">
        <v>0</v>
      </c>
      <c r="S28" s="344">
        <v>0</v>
      </c>
    </row>
    <row r="29" spans="1:19" ht="24" x14ac:dyDescent="0.2">
      <c r="A29" s="63" t="s">
        <v>156</v>
      </c>
      <c r="B29" s="3" t="s">
        <v>183</v>
      </c>
      <c r="C29" s="327">
        <f t="shared" si="0"/>
        <v>167755</v>
      </c>
      <c r="D29" s="345">
        <f>C29*19%</f>
        <v>31873.45</v>
      </c>
      <c r="E29" s="327">
        <f t="shared" si="1"/>
        <v>199628.45</v>
      </c>
      <c r="F29" s="344">
        <v>0</v>
      </c>
      <c r="G29" s="344">
        <v>110505</v>
      </c>
      <c r="H29" s="344">
        <v>57250</v>
      </c>
      <c r="I29" s="344">
        <v>0</v>
      </c>
      <c r="J29" s="344">
        <v>0</v>
      </c>
      <c r="K29" s="344">
        <v>0</v>
      </c>
      <c r="L29" s="344">
        <v>0</v>
      </c>
      <c r="M29" s="344">
        <v>0</v>
      </c>
      <c r="N29" s="344">
        <v>0</v>
      </c>
      <c r="O29" s="344">
        <v>0</v>
      </c>
      <c r="P29" s="344">
        <v>0</v>
      </c>
      <c r="Q29" s="344">
        <v>0</v>
      </c>
      <c r="R29" s="344">
        <v>0</v>
      </c>
      <c r="S29" s="344">
        <v>0</v>
      </c>
    </row>
    <row r="30" spans="1:19" s="320" customFormat="1" ht="24" x14ac:dyDescent="0.2">
      <c r="A30" s="323" t="s">
        <v>133</v>
      </c>
      <c r="B30" s="319" t="s">
        <v>184</v>
      </c>
      <c r="C30" s="327">
        <f t="shared" si="0"/>
        <v>75630.25</v>
      </c>
      <c r="D30" s="345">
        <f>C30*19%</f>
        <v>14369.747499999999</v>
      </c>
      <c r="E30" s="327">
        <f t="shared" si="1"/>
        <v>89999.997499999998</v>
      </c>
      <c r="F30" s="347">
        <v>75630.25</v>
      </c>
      <c r="G30" s="347">
        <v>0</v>
      </c>
      <c r="H30" s="347">
        <v>0</v>
      </c>
      <c r="I30" s="347">
        <v>0</v>
      </c>
      <c r="J30" s="347">
        <v>0</v>
      </c>
      <c r="K30" s="347">
        <v>0</v>
      </c>
      <c r="L30" s="347">
        <v>0</v>
      </c>
      <c r="M30" s="347">
        <v>0</v>
      </c>
      <c r="N30" s="347">
        <v>0</v>
      </c>
      <c r="O30" s="347">
        <v>0</v>
      </c>
      <c r="P30" s="347">
        <v>0</v>
      </c>
      <c r="Q30" s="347">
        <v>0</v>
      </c>
      <c r="R30" s="347">
        <v>0</v>
      </c>
      <c r="S30" s="347">
        <v>0</v>
      </c>
    </row>
    <row r="31" spans="1:19" s="320" customFormat="1" x14ac:dyDescent="0.2">
      <c r="A31" s="323" t="s">
        <v>134</v>
      </c>
      <c r="B31" s="319" t="s">
        <v>44</v>
      </c>
      <c r="C31" s="327">
        <f>C32+C37</f>
        <v>51000</v>
      </c>
      <c r="D31" s="327">
        <f t="shared" ref="D31:E31" si="52">D32+D37</f>
        <v>3990</v>
      </c>
      <c r="E31" s="327">
        <f t="shared" si="52"/>
        <v>24990</v>
      </c>
      <c r="F31" s="335">
        <f>F32+F37</f>
        <v>51000</v>
      </c>
      <c r="G31" s="335">
        <f t="shared" ref="G31:H31" si="53">G32+G37</f>
        <v>0</v>
      </c>
      <c r="H31" s="335">
        <f t="shared" si="53"/>
        <v>0</v>
      </c>
      <c r="I31" s="335">
        <f t="shared" ref="I31" si="54">I32+I37</f>
        <v>0</v>
      </c>
      <c r="J31" s="335">
        <f t="shared" ref="J31" si="55">J32+J37</f>
        <v>0</v>
      </c>
      <c r="K31" s="335">
        <f t="shared" ref="K31" si="56">K32+K37</f>
        <v>0</v>
      </c>
      <c r="L31" s="335">
        <f t="shared" ref="L31" si="57">L32+L37</f>
        <v>0</v>
      </c>
      <c r="M31" s="335">
        <f t="shared" ref="M31" si="58">M32+M37</f>
        <v>0</v>
      </c>
      <c r="N31" s="335">
        <f t="shared" ref="N31" si="59">N32+N37</f>
        <v>0</v>
      </c>
      <c r="O31" s="335">
        <f t="shared" ref="O31" si="60">O32+O37</f>
        <v>0</v>
      </c>
      <c r="P31" s="335">
        <f t="shared" ref="P31" si="61">P32+P37</f>
        <v>0</v>
      </c>
      <c r="Q31" s="335">
        <f t="shared" ref="Q31" si="62">Q32+Q37</f>
        <v>0</v>
      </c>
      <c r="R31" s="335">
        <f t="shared" ref="R31" si="63">R32+R37</f>
        <v>0</v>
      </c>
      <c r="S31" s="335">
        <f t="shared" ref="S31" si="64">S32+S37</f>
        <v>0</v>
      </c>
    </row>
    <row r="32" spans="1:19" ht="24" x14ac:dyDescent="0.2">
      <c r="A32" s="63" t="s">
        <v>185</v>
      </c>
      <c r="B32" s="3" t="s">
        <v>186</v>
      </c>
      <c r="C32" s="327">
        <f t="shared" si="0"/>
        <v>30000</v>
      </c>
      <c r="D32" s="327">
        <f t="shared" ref="D32" si="65">SUM(G32:T32)</f>
        <v>0</v>
      </c>
      <c r="E32" s="327">
        <f t="shared" ref="E32" si="66">SUM(H32:U32)</f>
        <v>0</v>
      </c>
      <c r="F32" s="333">
        <f>F33+F34+F35+F36</f>
        <v>30000</v>
      </c>
      <c r="G32" s="333">
        <f t="shared" ref="G32:H32" si="67">G33+G34+G35</f>
        <v>0</v>
      </c>
      <c r="H32" s="333">
        <f t="shared" si="67"/>
        <v>0</v>
      </c>
      <c r="I32" s="333">
        <v>0</v>
      </c>
      <c r="J32" s="333">
        <v>0</v>
      </c>
      <c r="K32" s="333">
        <v>0</v>
      </c>
      <c r="L32" s="333">
        <v>0</v>
      </c>
      <c r="M32" s="333">
        <v>0</v>
      </c>
      <c r="N32" s="333">
        <v>0</v>
      </c>
      <c r="O32" s="333">
        <v>0</v>
      </c>
      <c r="P32" s="333">
        <v>0</v>
      </c>
      <c r="Q32" s="333">
        <v>0</v>
      </c>
      <c r="R32" s="333">
        <v>0</v>
      </c>
      <c r="S32" s="333">
        <v>0</v>
      </c>
    </row>
    <row r="33" spans="1:19" ht="24" x14ac:dyDescent="0.2">
      <c r="A33" s="63" t="s">
        <v>188</v>
      </c>
      <c r="B33" s="3" t="s">
        <v>187</v>
      </c>
      <c r="C33" s="327">
        <f t="shared" si="0"/>
        <v>30000</v>
      </c>
      <c r="D33" s="345">
        <v>0</v>
      </c>
      <c r="E33" s="327">
        <f t="shared" si="1"/>
        <v>30000</v>
      </c>
      <c r="F33" s="344">
        <v>30000</v>
      </c>
      <c r="G33" s="344">
        <v>0</v>
      </c>
      <c r="H33" s="344">
        <v>0</v>
      </c>
      <c r="I33" s="344">
        <v>0</v>
      </c>
      <c r="J33" s="344">
        <v>0</v>
      </c>
      <c r="K33" s="344">
        <v>0</v>
      </c>
      <c r="L33" s="344">
        <v>0</v>
      </c>
      <c r="M33" s="344">
        <v>0</v>
      </c>
      <c r="N33" s="344">
        <v>0</v>
      </c>
      <c r="O33" s="344">
        <v>0</v>
      </c>
      <c r="P33" s="344">
        <v>0</v>
      </c>
      <c r="Q33" s="344">
        <v>0</v>
      </c>
      <c r="R33" s="344">
        <v>0</v>
      </c>
      <c r="S33" s="344">
        <v>0</v>
      </c>
    </row>
    <row r="34" spans="1:19" ht="36" x14ac:dyDescent="0.2">
      <c r="A34" s="63" t="s">
        <v>190</v>
      </c>
      <c r="B34" s="3" t="s">
        <v>189</v>
      </c>
      <c r="C34" s="327">
        <f t="shared" si="0"/>
        <v>0</v>
      </c>
      <c r="D34" s="345"/>
      <c r="E34" s="327">
        <f t="shared" si="1"/>
        <v>0</v>
      </c>
      <c r="F34" s="344">
        <v>0</v>
      </c>
      <c r="G34" s="344"/>
      <c r="H34" s="344"/>
      <c r="I34" s="344"/>
      <c r="J34" s="344"/>
      <c r="K34" s="344"/>
      <c r="L34" s="344"/>
      <c r="M34" s="344"/>
      <c r="N34" s="344"/>
      <c r="O34" s="344"/>
      <c r="P34" s="344"/>
      <c r="Q34" s="344"/>
      <c r="R34" s="344"/>
      <c r="S34" s="344"/>
    </row>
    <row r="35" spans="1:19" ht="84" x14ac:dyDescent="0.2">
      <c r="A35" s="63" t="s">
        <v>216</v>
      </c>
      <c r="B35" s="3" t="s">
        <v>500</v>
      </c>
      <c r="C35" s="327">
        <f t="shared" si="0"/>
        <v>0</v>
      </c>
      <c r="D35" s="345"/>
      <c r="E35" s="327">
        <f t="shared" si="1"/>
        <v>0</v>
      </c>
      <c r="F35" s="344"/>
      <c r="G35" s="344"/>
      <c r="H35" s="344"/>
      <c r="I35" s="344"/>
      <c r="J35" s="344"/>
      <c r="K35" s="344"/>
      <c r="L35" s="344"/>
      <c r="M35" s="344"/>
      <c r="N35" s="344"/>
      <c r="O35" s="344"/>
      <c r="P35" s="344"/>
      <c r="Q35" s="344"/>
      <c r="R35" s="344"/>
      <c r="S35" s="344"/>
    </row>
    <row r="36" spans="1:19" ht="24" x14ac:dyDescent="0.2">
      <c r="A36" s="63" t="s">
        <v>517</v>
      </c>
      <c r="B36" s="3" t="s">
        <v>516</v>
      </c>
      <c r="C36" s="327">
        <f t="shared" si="0"/>
        <v>0</v>
      </c>
      <c r="D36" s="345"/>
      <c r="E36" s="327">
        <f t="shared" si="1"/>
        <v>0</v>
      </c>
      <c r="F36" s="344"/>
      <c r="G36" s="344"/>
      <c r="H36" s="344"/>
      <c r="I36" s="344"/>
      <c r="J36" s="344"/>
      <c r="K36" s="344"/>
      <c r="L36" s="344"/>
      <c r="M36" s="344"/>
      <c r="N36" s="344"/>
      <c r="O36" s="344"/>
      <c r="P36" s="344"/>
      <c r="Q36" s="344"/>
      <c r="R36" s="344"/>
      <c r="S36" s="344"/>
    </row>
    <row r="37" spans="1:19" x14ac:dyDescent="0.2">
      <c r="A37" s="63" t="s">
        <v>135</v>
      </c>
      <c r="B37" s="3" t="s">
        <v>191</v>
      </c>
      <c r="C37" s="327">
        <f t="shared" si="0"/>
        <v>21000</v>
      </c>
      <c r="D37" s="345">
        <f>C37*19%</f>
        <v>3990</v>
      </c>
      <c r="E37" s="327">
        <f t="shared" si="1"/>
        <v>24990</v>
      </c>
      <c r="F37" s="344">
        <v>21000</v>
      </c>
      <c r="G37" s="344"/>
      <c r="H37" s="344"/>
      <c r="I37" s="344"/>
      <c r="J37" s="344"/>
      <c r="K37" s="344"/>
      <c r="L37" s="344"/>
      <c r="M37" s="344"/>
      <c r="N37" s="344"/>
      <c r="O37" s="344"/>
      <c r="P37" s="344"/>
      <c r="Q37" s="344"/>
      <c r="R37" s="344"/>
      <c r="S37" s="344"/>
    </row>
    <row r="38" spans="1:19" s="320" customFormat="1" x14ac:dyDescent="0.2">
      <c r="A38" s="318" t="s">
        <v>192</v>
      </c>
      <c r="B38" s="319" t="s">
        <v>193</v>
      </c>
      <c r="C38" s="327">
        <f>C39+C42</f>
        <v>149656.60999999999</v>
      </c>
      <c r="D38" s="327">
        <f>D39+D42</f>
        <v>28434.7559</v>
      </c>
      <c r="E38" s="327">
        <f t="shared" ref="E38" si="68">E39+E42</f>
        <v>178091.3659</v>
      </c>
      <c r="F38" s="335">
        <f>F39+F42</f>
        <v>0</v>
      </c>
      <c r="G38" s="335">
        <f t="shared" ref="G38:H38" si="69">G39+G42</f>
        <v>69980.61</v>
      </c>
      <c r="H38" s="335">
        <f t="shared" si="69"/>
        <v>79676</v>
      </c>
      <c r="I38" s="335">
        <f t="shared" ref="I38" si="70">I39+I42</f>
        <v>0</v>
      </c>
      <c r="J38" s="335">
        <f t="shared" ref="J38" si="71">J39+J42</f>
        <v>0</v>
      </c>
      <c r="K38" s="335">
        <f t="shared" ref="K38" si="72">K39+K42</f>
        <v>0</v>
      </c>
      <c r="L38" s="335">
        <f t="shared" ref="L38" si="73">L39+L42</f>
        <v>0</v>
      </c>
      <c r="M38" s="335">
        <f t="shared" ref="M38" si="74">M39+M42</f>
        <v>0</v>
      </c>
      <c r="N38" s="335">
        <f t="shared" ref="N38" si="75">N39+N42</f>
        <v>0</v>
      </c>
      <c r="O38" s="335">
        <f t="shared" ref="O38" si="76">O39+O42</f>
        <v>0</v>
      </c>
      <c r="P38" s="335">
        <f t="shared" ref="P38" si="77">P39+P42</f>
        <v>0</v>
      </c>
      <c r="Q38" s="335">
        <f t="shared" ref="Q38" si="78">Q39+Q42</f>
        <v>0</v>
      </c>
      <c r="R38" s="335">
        <f t="shared" ref="R38" si="79">R39+R42</f>
        <v>0</v>
      </c>
      <c r="S38" s="335">
        <f t="shared" ref="S38" si="80">S39+S42</f>
        <v>0</v>
      </c>
    </row>
    <row r="39" spans="1:19" ht="24" x14ac:dyDescent="0.2">
      <c r="A39" s="135" t="s">
        <v>194</v>
      </c>
      <c r="B39" s="3" t="s">
        <v>195</v>
      </c>
      <c r="C39" s="327">
        <f>SUM(C40:C41)</f>
        <v>36450</v>
      </c>
      <c r="D39" s="327">
        <f>SUM(D40:D41)</f>
        <v>6925.5</v>
      </c>
      <c r="E39" s="327">
        <f t="shared" ref="E39" si="81">SUM(E40:E41)</f>
        <v>43375.5</v>
      </c>
      <c r="F39" s="333">
        <f>F40+F41</f>
        <v>0</v>
      </c>
      <c r="G39" s="333">
        <f t="shared" ref="G39:H39" si="82">G40+G41</f>
        <v>16450</v>
      </c>
      <c r="H39" s="333">
        <f t="shared" si="82"/>
        <v>20000</v>
      </c>
      <c r="I39" s="333">
        <v>0</v>
      </c>
      <c r="J39" s="333">
        <v>0</v>
      </c>
      <c r="K39" s="333">
        <v>0</v>
      </c>
      <c r="L39" s="333">
        <v>0</v>
      </c>
      <c r="M39" s="333">
        <v>0</v>
      </c>
      <c r="N39" s="333">
        <v>0</v>
      </c>
      <c r="O39" s="333">
        <v>0</v>
      </c>
      <c r="P39" s="333">
        <v>0</v>
      </c>
      <c r="Q39" s="333">
        <v>0</v>
      </c>
      <c r="R39" s="333">
        <v>0</v>
      </c>
      <c r="S39" s="333">
        <v>0</v>
      </c>
    </row>
    <row r="40" spans="1:19" ht="24" x14ac:dyDescent="0.2">
      <c r="A40" s="135" t="s">
        <v>136</v>
      </c>
      <c r="B40" s="3" t="s">
        <v>196</v>
      </c>
      <c r="C40" s="327">
        <f t="shared" si="0"/>
        <v>28650</v>
      </c>
      <c r="D40" s="345">
        <f>C40*19%</f>
        <v>5443.5</v>
      </c>
      <c r="E40" s="327">
        <f t="shared" si="1"/>
        <v>34093.5</v>
      </c>
      <c r="F40" s="344">
        <v>0</v>
      </c>
      <c r="G40" s="344">
        <v>8650</v>
      </c>
      <c r="H40" s="344">
        <v>20000</v>
      </c>
      <c r="I40" s="344">
        <v>0</v>
      </c>
      <c r="J40" s="344">
        <v>0</v>
      </c>
      <c r="K40" s="344">
        <v>0</v>
      </c>
      <c r="L40" s="344">
        <v>0</v>
      </c>
      <c r="M40" s="344">
        <v>0</v>
      </c>
      <c r="N40" s="344">
        <v>0</v>
      </c>
      <c r="O40" s="344">
        <v>0</v>
      </c>
      <c r="P40" s="344">
        <v>0</v>
      </c>
      <c r="Q40" s="344">
        <v>0</v>
      </c>
      <c r="R40" s="344">
        <v>0</v>
      </c>
      <c r="S40" s="344">
        <v>0</v>
      </c>
    </row>
    <row r="41" spans="1:19" ht="72" x14ac:dyDescent="0.2">
      <c r="A41" s="135" t="s">
        <v>137</v>
      </c>
      <c r="B41" s="3" t="s">
        <v>197</v>
      </c>
      <c r="C41" s="327">
        <f t="shared" si="0"/>
        <v>7800</v>
      </c>
      <c r="D41" s="345">
        <f t="shared" ref="D41" si="83">C41*19%</f>
        <v>1482</v>
      </c>
      <c r="E41" s="327">
        <f t="shared" si="1"/>
        <v>9282</v>
      </c>
      <c r="F41" s="344">
        <v>0</v>
      </c>
      <c r="G41" s="344">
        <v>7800</v>
      </c>
      <c r="H41" s="344">
        <v>0</v>
      </c>
      <c r="I41" s="344">
        <v>0</v>
      </c>
      <c r="J41" s="344">
        <v>0</v>
      </c>
      <c r="K41" s="344">
        <v>0</v>
      </c>
      <c r="L41" s="344">
        <v>0</v>
      </c>
      <c r="M41" s="344">
        <v>0</v>
      </c>
      <c r="N41" s="344">
        <v>0</v>
      </c>
      <c r="O41" s="344">
        <v>0</v>
      </c>
      <c r="P41" s="344">
        <v>0</v>
      </c>
      <c r="Q41" s="344">
        <v>0</v>
      </c>
      <c r="R41" s="344">
        <v>0</v>
      </c>
      <c r="S41" s="344">
        <v>0</v>
      </c>
    </row>
    <row r="42" spans="1:19" x14ac:dyDescent="0.2">
      <c r="A42" s="135" t="s">
        <v>138</v>
      </c>
      <c r="B42" s="3" t="s">
        <v>46</v>
      </c>
      <c r="C42" s="327">
        <f t="shared" si="0"/>
        <v>113206.61</v>
      </c>
      <c r="D42" s="345">
        <f>C42*19%</f>
        <v>21509.2559</v>
      </c>
      <c r="E42" s="327">
        <f t="shared" si="1"/>
        <v>134715.8659</v>
      </c>
      <c r="F42" s="344">
        <v>0</v>
      </c>
      <c r="G42" s="344">
        <v>53530.61</v>
      </c>
      <c r="H42" s="344">
        <v>59676</v>
      </c>
      <c r="I42" s="344">
        <v>0</v>
      </c>
      <c r="J42" s="344">
        <v>0</v>
      </c>
      <c r="K42" s="344">
        <v>0</v>
      </c>
      <c r="L42" s="344">
        <v>0</v>
      </c>
      <c r="M42" s="344">
        <v>0</v>
      </c>
      <c r="N42" s="344">
        <v>0</v>
      </c>
      <c r="O42" s="344">
        <v>0</v>
      </c>
      <c r="P42" s="344">
        <v>0</v>
      </c>
      <c r="Q42" s="344">
        <v>0</v>
      </c>
      <c r="R42" s="344">
        <v>0</v>
      </c>
      <c r="S42" s="344">
        <v>0</v>
      </c>
    </row>
    <row r="43" spans="1:19" s="320" customFormat="1" x14ac:dyDescent="0.2">
      <c r="A43" s="341"/>
      <c r="B43" s="326" t="s">
        <v>62</v>
      </c>
      <c r="C43" s="336">
        <f>C38+C31+C30+C23+C22+C21+C20+C16</f>
        <v>677768.86</v>
      </c>
      <c r="D43" s="336">
        <f t="shared" ref="D43:E43" si="84">D38+D31+D30+D23+D22+D21+D20+D16</f>
        <v>117566.0834</v>
      </c>
      <c r="E43" s="336">
        <f t="shared" si="84"/>
        <v>765334.94339999999</v>
      </c>
      <c r="F43" s="336">
        <f>F38+F31+F30+F23+F22+F21+F20+F16</f>
        <v>209807.25</v>
      </c>
      <c r="G43" s="336">
        <f t="shared" ref="G43:H43" si="85">G38+G31+G30+G23+G22+G21+G20+G16</f>
        <v>257535.61</v>
      </c>
      <c r="H43" s="336">
        <f t="shared" si="85"/>
        <v>210426</v>
      </c>
      <c r="I43" s="336">
        <f t="shared" ref="I43:S43" si="86">I38+I31+I30+I23+I22+I21+I20+I16</f>
        <v>0</v>
      </c>
      <c r="J43" s="336">
        <f t="shared" si="86"/>
        <v>0</v>
      </c>
      <c r="K43" s="336">
        <f t="shared" si="86"/>
        <v>0</v>
      </c>
      <c r="L43" s="336">
        <f t="shared" si="86"/>
        <v>0</v>
      </c>
      <c r="M43" s="336">
        <f t="shared" si="86"/>
        <v>0</v>
      </c>
      <c r="N43" s="336">
        <f t="shared" si="86"/>
        <v>0</v>
      </c>
      <c r="O43" s="336">
        <f t="shared" si="86"/>
        <v>0</v>
      </c>
      <c r="P43" s="336">
        <f t="shared" si="86"/>
        <v>0</v>
      </c>
      <c r="Q43" s="336">
        <f t="shared" si="86"/>
        <v>0</v>
      </c>
      <c r="R43" s="336">
        <f t="shared" si="86"/>
        <v>0</v>
      </c>
      <c r="S43" s="336">
        <f t="shared" si="86"/>
        <v>0</v>
      </c>
    </row>
    <row r="44" spans="1:19" x14ac:dyDescent="0.2">
      <c r="A44" s="50" t="s">
        <v>198</v>
      </c>
      <c r="B44" s="332"/>
      <c r="C44" s="327">
        <f t="shared" si="0"/>
        <v>0</v>
      </c>
      <c r="D44" s="339"/>
      <c r="E44" s="327">
        <f t="shared" si="1"/>
        <v>0</v>
      </c>
      <c r="F44" s="333"/>
      <c r="G44" s="333"/>
      <c r="H44" s="333"/>
      <c r="I44" s="333"/>
      <c r="J44" s="333"/>
      <c r="K44" s="333"/>
      <c r="L44" s="333"/>
      <c r="M44" s="333"/>
      <c r="N44" s="333"/>
      <c r="O44" s="333"/>
      <c r="P44" s="333"/>
      <c r="Q44" s="333"/>
      <c r="R44" s="333"/>
      <c r="S44" s="333"/>
    </row>
    <row r="45" spans="1:19" x14ac:dyDescent="0.2">
      <c r="A45" s="63" t="s">
        <v>55</v>
      </c>
      <c r="B45" s="61" t="s">
        <v>508</v>
      </c>
      <c r="C45" s="327">
        <f t="shared" si="0"/>
        <v>14633086.389999999</v>
      </c>
      <c r="D45" s="345">
        <f>C45*19%</f>
        <v>2780286.4140999997</v>
      </c>
      <c r="E45" s="327">
        <f t="shared" si="1"/>
        <v>17413372.804099999</v>
      </c>
      <c r="F45" s="344">
        <v>0</v>
      </c>
      <c r="G45" s="344">
        <v>634361.62</v>
      </c>
      <c r="H45" s="344">
        <v>13998724.77</v>
      </c>
      <c r="I45" s="344">
        <v>0</v>
      </c>
      <c r="J45" s="344">
        <v>0</v>
      </c>
      <c r="K45" s="344">
        <v>0</v>
      </c>
      <c r="L45" s="344">
        <v>0</v>
      </c>
      <c r="M45" s="344">
        <v>0</v>
      </c>
      <c r="N45" s="344">
        <v>0</v>
      </c>
      <c r="O45" s="344">
        <v>0</v>
      </c>
      <c r="P45" s="344">
        <v>0</v>
      </c>
      <c r="Q45" s="344">
        <v>0</v>
      </c>
      <c r="R45" s="344">
        <v>0</v>
      </c>
      <c r="S45" s="344">
        <v>0</v>
      </c>
    </row>
    <row r="46" spans="1:19" ht="24" x14ac:dyDescent="0.2">
      <c r="A46" s="63" t="s">
        <v>48</v>
      </c>
      <c r="B46" s="61" t="s">
        <v>141</v>
      </c>
      <c r="C46" s="327">
        <f t="shared" si="0"/>
        <v>0</v>
      </c>
      <c r="D46" s="345">
        <f t="shared" ref="D46:D66" si="87">C46*19%</f>
        <v>0</v>
      </c>
      <c r="E46" s="327">
        <f t="shared" si="1"/>
        <v>0</v>
      </c>
      <c r="F46" s="344">
        <v>0</v>
      </c>
      <c r="G46" s="344">
        <v>0</v>
      </c>
      <c r="H46" s="344">
        <v>0</v>
      </c>
      <c r="I46" s="344">
        <v>0</v>
      </c>
      <c r="J46" s="344">
        <v>0</v>
      </c>
      <c r="K46" s="344">
        <v>0</v>
      </c>
      <c r="L46" s="344">
        <v>0</v>
      </c>
      <c r="M46" s="344">
        <v>0</v>
      </c>
      <c r="N46" s="344">
        <v>0</v>
      </c>
      <c r="O46" s="344">
        <v>0</v>
      </c>
      <c r="P46" s="344">
        <v>0</v>
      </c>
      <c r="Q46" s="344">
        <v>0</v>
      </c>
      <c r="R46" s="344">
        <v>0</v>
      </c>
      <c r="S46" s="344">
        <v>0</v>
      </c>
    </row>
    <row r="47" spans="1:19" ht="36" x14ac:dyDescent="0.2">
      <c r="A47" s="63" t="s">
        <v>139</v>
      </c>
      <c r="B47" s="61" t="s">
        <v>507</v>
      </c>
      <c r="C47" s="327">
        <f t="shared" si="0"/>
        <v>2754367.18</v>
      </c>
      <c r="D47" s="345">
        <f t="shared" si="87"/>
        <v>523329.76420000003</v>
      </c>
      <c r="E47" s="327">
        <f t="shared" si="1"/>
        <v>3277696.9442000003</v>
      </c>
      <c r="F47" s="344">
        <v>0</v>
      </c>
      <c r="G47" s="344">
        <v>2311228</v>
      </c>
      <c r="H47" s="347">
        <v>443139.18</v>
      </c>
      <c r="I47" s="344">
        <v>0</v>
      </c>
      <c r="J47" s="344">
        <v>0</v>
      </c>
      <c r="K47" s="344">
        <v>0</v>
      </c>
      <c r="L47" s="344">
        <v>0</v>
      </c>
      <c r="M47" s="344">
        <v>0</v>
      </c>
      <c r="N47" s="344">
        <v>0</v>
      </c>
      <c r="O47" s="344">
        <v>0</v>
      </c>
      <c r="P47" s="344">
        <v>0</v>
      </c>
      <c r="Q47" s="344">
        <v>0</v>
      </c>
      <c r="R47" s="344">
        <v>0</v>
      </c>
      <c r="S47" s="344">
        <v>0</v>
      </c>
    </row>
    <row r="48" spans="1:19" ht="48" x14ac:dyDescent="0.2">
      <c r="A48" s="63" t="s">
        <v>61</v>
      </c>
      <c r="B48" s="61" t="s">
        <v>506</v>
      </c>
      <c r="C48" s="327">
        <f t="shared" si="0"/>
        <v>10185</v>
      </c>
      <c r="D48" s="345">
        <f t="shared" si="87"/>
        <v>1935.15</v>
      </c>
      <c r="E48" s="327">
        <f t="shared" si="1"/>
        <v>12120.15</v>
      </c>
      <c r="F48" s="344">
        <v>0</v>
      </c>
      <c r="G48" s="344">
        <v>10185</v>
      </c>
      <c r="H48" s="344">
        <v>0</v>
      </c>
      <c r="I48" s="344">
        <v>0</v>
      </c>
      <c r="J48" s="344">
        <v>0</v>
      </c>
      <c r="K48" s="344">
        <v>0</v>
      </c>
      <c r="L48" s="344">
        <v>0</v>
      </c>
      <c r="M48" s="344">
        <v>0</v>
      </c>
      <c r="N48" s="344">
        <v>0</v>
      </c>
      <c r="O48" s="344">
        <v>0</v>
      </c>
      <c r="P48" s="344">
        <v>0</v>
      </c>
      <c r="Q48" s="344">
        <v>0</v>
      </c>
      <c r="R48" s="344">
        <v>0</v>
      </c>
      <c r="S48" s="344">
        <v>0</v>
      </c>
    </row>
    <row r="49" spans="1:19" s="320" customFormat="1" x14ac:dyDescent="0.2">
      <c r="A49" s="323" t="s">
        <v>140</v>
      </c>
      <c r="B49" s="324" t="s">
        <v>504</v>
      </c>
      <c r="C49" s="327">
        <f>SUM(C50:C57)</f>
        <v>64556694.440000005</v>
      </c>
      <c r="D49" s="327">
        <f t="shared" ref="D49:E49" si="88">SUM(D50:D57)</f>
        <v>12265771.943600001</v>
      </c>
      <c r="E49" s="327">
        <f t="shared" si="88"/>
        <v>76822466.383599997</v>
      </c>
      <c r="F49" s="335">
        <f>SUM(F50:F57)</f>
        <v>64539775.060000002</v>
      </c>
      <c r="G49" s="335">
        <f t="shared" ref="G49:H49" si="89">SUM(G50:G57)</f>
        <v>16919.38</v>
      </c>
      <c r="H49" s="335">
        <f t="shared" si="89"/>
        <v>0</v>
      </c>
      <c r="I49" s="335">
        <f t="shared" ref="I49" si="90">SUM(I50:I57)</f>
        <v>0</v>
      </c>
      <c r="J49" s="335">
        <f t="shared" ref="J49" si="91">SUM(J50:J57)</f>
        <v>0</v>
      </c>
      <c r="K49" s="335">
        <f t="shared" ref="K49" si="92">SUM(K50:K57)</f>
        <v>0</v>
      </c>
      <c r="L49" s="335">
        <f t="shared" ref="L49" si="93">SUM(L50:L57)</f>
        <v>0</v>
      </c>
      <c r="M49" s="335">
        <f t="shared" ref="M49" si="94">SUM(M50:M57)</f>
        <v>0</v>
      </c>
      <c r="N49" s="335">
        <f t="shared" ref="N49" si="95">SUM(N50:N57)</f>
        <v>0</v>
      </c>
      <c r="O49" s="335">
        <f t="shared" ref="O49" si="96">SUM(O50:O57)</f>
        <v>0</v>
      </c>
      <c r="P49" s="335">
        <f t="shared" ref="P49" si="97">SUM(P50:P57)</f>
        <v>0</v>
      </c>
      <c r="Q49" s="335">
        <f t="shared" ref="Q49" si="98">SUM(Q50:Q57)</f>
        <v>0</v>
      </c>
      <c r="R49" s="335">
        <f t="shared" ref="R49" si="99">SUM(R50:R57)</f>
        <v>0</v>
      </c>
      <c r="S49" s="335">
        <f t="shared" ref="S49" si="100">SUM(S50:S57)</f>
        <v>0</v>
      </c>
    </row>
    <row r="50" spans="1:19" x14ac:dyDescent="0.2">
      <c r="A50" s="63"/>
      <c r="B50" s="61" t="s">
        <v>518</v>
      </c>
      <c r="C50" s="327">
        <f t="shared" si="0"/>
        <v>5556863.46</v>
      </c>
      <c r="D50" s="345">
        <f t="shared" si="87"/>
        <v>1055804.0574</v>
      </c>
      <c r="E50" s="327">
        <f t="shared" si="1"/>
        <v>6612667.5174000002</v>
      </c>
      <c r="F50" s="344">
        <v>5556863.46</v>
      </c>
      <c r="G50" s="344"/>
      <c r="H50" s="344"/>
      <c r="I50" s="344"/>
      <c r="J50" s="344"/>
      <c r="K50" s="344"/>
      <c r="L50" s="344"/>
      <c r="M50" s="344"/>
      <c r="N50" s="344"/>
      <c r="O50" s="344"/>
      <c r="P50" s="344"/>
      <c r="Q50" s="344"/>
      <c r="R50" s="344"/>
      <c r="S50" s="344"/>
    </row>
    <row r="51" spans="1:19" ht="25.9" customHeight="1" x14ac:dyDescent="0.2">
      <c r="A51" s="63"/>
      <c r="B51" s="61" t="s">
        <v>519</v>
      </c>
      <c r="C51" s="327">
        <f t="shared" si="0"/>
        <v>648420</v>
      </c>
      <c r="D51" s="345">
        <f t="shared" si="87"/>
        <v>123199.8</v>
      </c>
      <c r="E51" s="327">
        <f t="shared" si="1"/>
        <v>771619.8</v>
      </c>
      <c r="F51" s="344">
        <v>648420</v>
      </c>
      <c r="G51" s="344"/>
      <c r="H51" s="344"/>
      <c r="I51" s="344"/>
      <c r="J51" s="344"/>
      <c r="K51" s="344"/>
      <c r="L51" s="344"/>
      <c r="M51" s="344"/>
      <c r="N51" s="344"/>
      <c r="O51" s="344"/>
      <c r="P51" s="344"/>
      <c r="Q51" s="344"/>
      <c r="R51" s="344"/>
      <c r="S51" s="344"/>
    </row>
    <row r="52" spans="1:19" ht="27.6" customHeight="1" x14ac:dyDescent="0.2">
      <c r="A52" s="63"/>
      <c r="B52" s="61" t="s">
        <v>520</v>
      </c>
      <c r="C52" s="327">
        <f t="shared" si="0"/>
        <v>2601876.15</v>
      </c>
      <c r="D52" s="345">
        <f t="shared" si="87"/>
        <v>494356.46849999996</v>
      </c>
      <c r="E52" s="327">
        <f t="shared" si="1"/>
        <v>3096232.6184999999</v>
      </c>
      <c r="F52" s="344">
        <v>2601876.15</v>
      </c>
      <c r="G52" s="344"/>
      <c r="H52" s="344"/>
      <c r="I52" s="344"/>
      <c r="J52" s="344"/>
      <c r="K52" s="344"/>
      <c r="L52" s="344"/>
      <c r="M52" s="344"/>
      <c r="N52" s="344"/>
      <c r="O52" s="344"/>
      <c r="P52" s="344"/>
      <c r="Q52" s="344"/>
      <c r="R52" s="344"/>
      <c r="S52" s="344"/>
    </row>
    <row r="53" spans="1:19" ht="48" x14ac:dyDescent="0.2">
      <c r="A53" s="63"/>
      <c r="B53" s="61" t="s">
        <v>522</v>
      </c>
      <c r="C53" s="327">
        <f t="shared" si="0"/>
        <v>55732615.450000003</v>
      </c>
      <c r="D53" s="345">
        <f t="shared" si="87"/>
        <v>10589196.935500002</v>
      </c>
      <c r="E53" s="327">
        <f t="shared" si="1"/>
        <v>66321812.385500006</v>
      </c>
      <c r="F53" s="344">
        <v>55732615.450000003</v>
      </c>
      <c r="G53" s="344"/>
      <c r="H53" s="344"/>
      <c r="I53" s="344"/>
      <c r="J53" s="344"/>
      <c r="K53" s="344"/>
      <c r="L53" s="344"/>
      <c r="M53" s="344"/>
      <c r="N53" s="344"/>
      <c r="O53" s="344"/>
      <c r="P53" s="344"/>
      <c r="Q53" s="344"/>
      <c r="R53" s="344"/>
      <c r="S53" s="344"/>
    </row>
    <row r="54" spans="1:19" x14ac:dyDescent="0.2">
      <c r="A54" s="63"/>
      <c r="B54" s="31"/>
      <c r="C54" s="327">
        <f t="shared" si="0"/>
        <v>16919.38</v>
      </c>
      <c r="D54" s="345">
        <f t="shared" si="87"/>
        <v>3214.6822000000002</v>
      </c>
      <c r="E54" s="327">
        <f t="shared" si="1"/>
        <v>20134.0622</v>
      </c>
      <c r="F54" s="344"/>
      <c r="G54" s="348">
        <v>16919.38</v>
      </c>
      <c r="H54" s="344"/>
      <c r="I54" s="344"/>
      <c r="J54" s="344"/>
      <c r="K54" s="344"/>
      <c r="L54" s="344"/>
      <c r="M54" s="344"/>
      <c r="N54" s="344"/>
      <c r="O54" s="344"/>
      <c r="P54" s="344"/>
      <c r="Q54" s="344"/>
      <c r="R54" s="344"/>
      <c r="S54" s="344"/>
    </row>
    <row r="55" spans="1:19" x14ac:dyDescent="0.2">
      <c r="A55" s="63"/>
      <c r="B55" s="31"/>
      <c r="C55" s="327">
        <f t="shared" si="0"/>
        <v>0</v>
      </c>
      <c r="D55" s="345">
        <f t="shared" si="87"/>
        <v>0</v>
      </c>
      <c r="E55" s="327">
        <f t="shared" si="1"/>
        <v>0</v>
      </c>
      <c r="F55" s="344"/>
      <c r="G55" s="344"/>
      <c r="H55" s="344"/>
      <c r="I55" s="344"/>
      <c r="J55" s="344"/>
      <c r="K55" s="344"/>
      <c r="L55" s="344"/>
      <c r="M55" s="344"/>
      <c r="N55" s="344"/>
      <c r="O55" s="344"/>
      <c r="P55" s="344"/>
      <c r="Q55" s="344"/>
      <c r="R55" s="344"/>
      <c r="S55" s="344"/>
    </row>
    <row r="56" spans="1:19" x14ac:dyDescent="0.2">
      <c r="A56" s="63"/>
      <c r="B56" s="31"/>
      <c r="C56" s="327">
        <f t="shared" si="0"/>
        <v>0</v>
      </c>
      <c r="D56" s="345">
        <f t="shared" si="87"/>
        <v>0</v>
      </c>
      <c r="E56" s="327">
        <f t="shared" si="1"/>
        <v>0</v>
      </c>
      <c r="F56" s="344"/>
      <c r="G56" s="344"/>
      <c r="H56" s="344"/>
      <c r="I56" s="344"/>
      <c r="J56" s="344"/>
      <c r="K56" s="344"/>
      <c r="L56" s="344"/>
      <c r="M56" s="344"/>
      <c r="N56" s="344"/>
      <c r="O56" s="344"/>
      <c r="P56" s="344"/>
      <c r="Q56" s="344"/>
      <c r="R56" s="344"/>
      <c r="S56" s="344"/>
    </row>
    <row r="57" spans="1:19" x14ac:dyDescent="0.2">
      <c r="A57" s="63"/>
      <c r="B57" s="31"/>
      <c r="C57" s="327">
        <f t="shared" si="0"/>
        <v>0</v>
      </c>
      <c r="D57" s="345">
        <f t="shared" si="87"/>
        <v>0</v>
      </c>
      <c r="E57" s="327">
        <f t="shared" si="1"/>
        <v>0</v>
      </c>
      <c r="F57" s="344"/>
      <c r="G57" s="344"/>
      <c r="H57" s="344"/>
      <c r="I57" s="344"/>
      <c r="J57" s="344"/>
      <c r="K57" s="344"/>
      <c r="L57" s="344"/>
      <c r="M57" s="344"/>
      <c r="N57" s="344"/>
      <c r="O57" s="344"/>
      <c r="P57" s="344"/>
      <c r="Q57" s="344"/>
      <c r="R57" s="344"/>
      <c r="S57" s="344"/>
    </row>
    <row r="58" spans="1:19" s="320" customFormat="1" x14ac:dyDescent="0.2">
      <c r="A58" s="323" t="s">
        <v>127</v>
      </c>
      <c r="B58" s="324" t="s">
        <v>505</v>
      </c>
      <c r="C58" s="327">
        <f>SUM(C59:C66)</f>
        <v>280421.45</v>
      </c>
      <c r="D58" s="327">
        <f t="shared" ref="D58:E58" si="101">SUM(D59:D66)</f>
        <v>53280.075500000006</v>
      </c>
      <c r="E58" s="327">
        <f t="shared" si="101"/>
        <v>333701.52549999999</v>
      </c>
      <c r="F58" s="335">
        <f>SUM(F59:F66)</f>
        <v>280421.45</v>
      </c>
      <c r="G58" s="335">
        <f t="shared" ref="G58:H58" si="102">SUM(G59:G66)</f>
        <v>0</v>
      </c>
      <c r="H58" s="335">
        <f t="shared" si="102"/>
        <v>0</v>
      </c>
      <c r="I58" s="335">
        <f t="shared" ref="I58" si="103">SUM(I59:I66)</f>
        <v>0</v>
      </c>
      <c r="J58" s="335">
        <f t="shared" ref="J58" si="104">SUM(J59:J66)</f>
        <v>0</v>
      </c>
      <c r="K58" s="335">
        <f t="shared" ref="K58" si="105">SUM(K59:K66)</f>
        <v>0</v>
      </c>
      <c r="L58" s="335">
        <f t="shared" ref="L58" si="106">SUM(L59:L66)</f>
        <v>0</v>
      </c>
      <c r="M58" s="335">
        <f t="shared" ref="M58" si="107">SUM(M59:M66)</f>
        <v>0</v>
      </c>
      <c r="N58" s="335">
        <f t="shared" ref="N58" si="108">SUM(N59:N66)</f>
        <v>0</v>
      </c>
      <c r="O58" s="335">
        <f t="shared" ref="O58" si="109">SUM(O59:O66)</f>
        <v>0</v>
      </c>
      <c r="P58" s="335">
        <f t="shared" ref="P58" si="110">SUM(P59:P66)</f>
        <v>0</v>
      </c>
      <c r="Q58" s="335">
        <f t="shared" ref="Q58" si="111">SUM(Q59:Q66)</f>
        <v>0</v>
      </c>
      <c r="R58" s="335">
        <f t="shared" ref="R58" si="112">SUM(R59:R66)</f>
        <v>0</v>
      </c>
      <c r="S58" s="335">
        <f t="shared" ref="S58" si="113">SUM(S59:S66)</f>
        <v>0</v>
      </c>
    </row>
    <row r="59" spans="1:19" x14ac:dyDescent="0.2">
      <c r="A59" s="63"/>
      <c r="B59" s="61" t="s">
        <v>518</v>
      </c>
      <c r="C59" s="327">
        <f t="shared" si="0"/>
        <v>0</v>
      </c>
      <c r="D59" s="345">
        <f t="shared" si="87"/>
        <v>0</v>
      </c>
      <c r="E59" s="327">
        <f t="shared" si="1"/>
        <v>0</v>
      </c>
      <c r="F59" s="344"/>
      <c r="G59" s="344"/>
      <c r="H59" s="344"/>
      <c r="I59" s="344"/>
      <c r="J59" s="344"/>
      <c r="K59" s="344"/>
      <c r="L59" s="344"/>
      <c r="M59" s="344"/>
      <c r="N59" s="344"/>
      <c r="O59" s="344"/>
      <c r="P59" s="344"/>
      <c r="Q59" s="344"/>
      <c r="R59" s="344"/>
      <c r="S59" s="344"/>
    </row>
    <row r="60" spans="1:19" ht="24" x14ac:dyDescent="0.2">
      <c r="A60" s="63"/>
      <c r="B60" s="61" t="s">
        <v>520</v>
      </c>
      <c r="C60" s="327">
        <f t="shared" si="0"/>
        <v>0</v>
      </c>
      <c r="D60" s="345">
        <f t="shared" si="87"/>
        <v>0</v>
      </c>
      <c r="E60" s="327">
        <f t="shared" si="1"/>
        <v>0</v>
      </c>
      <c r="F60" s="344"/>
      <c r="G60" s="344"/>
      <c r="H60" s="344"/>
      <c r="I60" s="344"/>
      <c r="J60" s="344"/>
      <c r="K60" s="344"/>
      <c r="L60" s="344"/>
      <c r="M60" s="344"/>
      <c r="N60" s="344"/>
      <c r="O60" s="344"/>
      <c r="P60" s="344"/>
      <c r="Q60" s="344"/>
      <c r="R60" s="344"/>
      <c r="S60" s="344"/>
    </row>
    <row r="61" spans="1:19" ht="24" x14ac:dyDescent="0.2">
      <c r="A61" s="63"/>
      <c r="B61" s="61" t="s">
        <v>521</v>
      </c>
      <c r="C61" s="327">
        <f t="shared" si="0"/>
        <v>280421.45</v>
      </c>
      <c r="D61" s="345">
        <f t="shared" si="87"/>
        <v>53280.075500000006</v>
      </c>
      <c r="E61" s="327">
        <f t="shared" si="1"/>
        <v>333701.52549999999</v>
      </c>
      <c r="F61" s="344">
        <v>280421.45</v>
      </c>
      <c r="G61" s="344"/>
      <c r="H61" s="344"/>
      <c r="I61" s="344"/>
      <c r="J61" s="344"/>
      <c r="K61" s="344"/>
      <c r="L61" s="344"/>
      <c r="M61" s="344"/>
      <c r="N61" s="344"/>
      <c r="O61" s="344"/>
      <c r="P61" s="344"/>
      <c r="Q61" s="344"/>
      <c r="R61" s="344"/>
      <c r="S61" s="344"/>
    </row>
    <row r="62" spans="1:19" x14ac:dyDescent="0.2">
      <c r="A62" s="63"/>
      <c r="B62" s="305"/>
      <c r="C62" s="327">
        <f t="shared" si="0"/>
        <v>0</v>
      </c>
      <c r="D62" s="345">
        <f t="shared" si="87"/>
        <v>0</v>
      </c>
      <c r="E62" s="327">
        <f t="shared" si="1"/>
        <v>0</v>
      </c>
      <c r="F62" s="344"/>
      <c r="G62" s="344"/>
      <c r="H62" s="344"/>
      <c r="I62" s="344"/>
      <c r="J62" s="344"/>
      <c r="K62" s="344"/>
      <c r="L62" s="344"/>
      <c r="M62" s="344"/>
      <c r="N62" s="344"/>
      <c r="O62" s="344"/>
      <c r="P62" s="344"/>
      <c r="Q62" s="344"/>
      <c r="R62" s="344"/>
      <c r="S62" s="344"/>
    </row>
    <row r="63" spans="1:19" x14ac:dyDescent="0.2">
      <c r="A63" s="63"/>
      <c r="B63" s="305"/>
      <c r="C63" s="327">
        <f t="shared" si="0"/>
        <v>0</v>
      </c>
      <c r="D63" s="345">
        <f t="shared" si="87"/>
        <v>0</v>
      </c>
      <c r="E63" s="327">
        <f t="shared" si="1"/>
        <v>0</v>
      </c>
      <c r="F63" s="344"/>
      <c r="G63" s="344"/>
      <c r="H63" s="344"/>
      <c r="I63" s="344"/>
      <c r="J63" s="344"/>
      <c r="K63" s="344"/>
      <c r="L63" s="344"/>
      <c r="M63" s="344"/>
      <c r="N63" s="344"/>
      <c r="O63" s="344"/>
      <c r="P63" s="344"/>
      <c r="Q63" s="344"/>
      <c r="R63" s="344"/>
      <c r="S63" s="344"/>
    </row>
    <row r="64" spans="1:19" x14ac:dyDescent="0.2">
      <c r="A64" s="63"/>
      <c r="B64" s="305"/>
      <c r="C64" s="327">
        <f t="shared" si="0"/>
        <v>0</v>
      </c>
      <c r="D64" s="345">
        <f t="shared" si="87"/>
        <v>0</v>
      </c>
      <c r="E64" s="327">
        <f t="shared" si="1"/>
        <v>0</v>
      </c>
      <c r="F64" s="344"/>
      <c r="G64" s="344"/>
      <c r="H64" s="344"/>
      <c r="I64" s="344"/>
      <c r="J64" s="344"/>
      <c r="K64" s="344"/>
      <c r="L64" s="344"/>
      <c r="M64" s="344"/>
      <c r="N64" s="344"/>
      <c r="O64" s="344"/>
      <c r="P64" s="344"/>
      <c r="Q64" s="344"/>
      <c r="R64" s="344"/>
      <c r="S64" s="344"/>
    </row>
    <row r="65" spans="1:19" x14ac:dyDescent="0.2">
      <c r="A65" s="63"/>
      <c r="B65" s="305"/>
      <c r="C65" s="327">
        <f t="shared" si="0"/>
        <v>0</v>
      </c>
      <c r="D65" s="345">
        <f t="shared" si="87"/>
        <v>0</v>
      </c>
      <c r="E65" s="327">
        <f t="shared" si="1"/>
        <v>0</v>
      </c>
      <c r="F65" s="344"/>
      <c r="G65" s="344"/>
      <c r="H65" s="344"/>
      <c r="I65" s="344"/>
      <c r="J65" s="344"/>
      <c r="K65" s="344"/>
      <c r="L65" s="344"/>
      <c r="M65" s="344"/>
      <c r="N65" s="344"/>
      <c r="O65" s="344"/>
      <c r="P65" s="344"/>
      <c r="Q65" s="344"/>
      <c r="R65" s="344"/>
      <c r="S65" s="344"/>
    </row>
    <row r="66" spans="1:19" x14ac:dyDescent="0.2">
      <c r="A66" s="63"/>
      <c r="B66" s="305"/>
      <c r="C66" s="327">
        <f t="shared" si="0"/>
        <v>0</v>
      </c>
      <c r="D66" s="345">
        <f t="shared" si="87"/>
        <v>0</v>
      </c>
      <c r="E66" s="327">
        <f t="shared" si="1"/>
        <v>0</v>
      </c>
      <c r="F66" s="344"/>
      <c r="G66" s="344"/>
      <c r="H66" s="344"/>
      <c r="I66" s="344"/>
      <c r="J66" s="344"/>
      <c r="K66" s="344"/>
      <c r="L66" s="344"/>
      <c r="M66" s="344"/>
      <c r="N66" s="344"/>
      <c r="O66" s="344"/>
      <c r="P66" s="344"/>
      <c r="Q66" s="344"/>
      <c r="R66" s="344"/>
      <c r="S66" s="344"/>
    </row>
    <row r="67" spans="1:19" x14ac:dyDescent="0.2">
      <c r="A67" s="341"/>
      <c r="B67" s="326" t="s">
        <v>9</v>
      </c>
      <c r="C67" s="336">
        <f t="shared" ref="C67:E67" si="114">C58+C49+C48+C47+C46+C45</f>
        <v>82234754.460000008</v>
      </c>
      <c r="D67" s="336">
        <f t="shared" si="114"/>
        <v>15624603.347400002</v>
      </c>
      <c r="E67" s="336">
        <f t="shared" si="114"/>
        <v>97859357.807399988</v>
      </c>
      <c r="F67" s="336">
        <f>F58+F49+F48+F47+F46+F45</f>
        <v>64820196.510000005</v>
      </c>
      <c r="G67" s="336">
        <f t="shared" ref="G67:H67" si="115">G58+G49+G48+G47+G46+G45</f>
        <v>2972694</v>
      </c>
      <c r="H67" s="336">
        <f t="shared" si="115"/>
        <v>14441863.949999999</v>
      </c>
      <c r="I67" s="336">
        <f t="shared" ref="I67" si="116">I58+I49+I48+I47+I46+I45</f>
        <v>0</v>
      </c>
      <c r="J67" s="336">
        <f t="shared" ref="J67" si="117">J58+J49+J48+J47+J46+J45</f>
        <v>0</v>
      </c>
      <c r="K67" s="336">
        <f t="shared" ref="K67" si="118">K58+K49+K48+K47+K46+K45</f>
        <v>0</v>
      </c>
      <c r="L67" s="336">
        <f t="shared" ref="L67" si="119">L58+L49+L48+L47+L46+L45</f>
        <v>0</v>
      </c>
      <c r="M67" s="336">
        <f t="shared" ref="M67" si="120">M58+M49+M48+M47+M46+M45</f>
        <v>0</v>
      </c>
      <c r="N67" s="336">
        <f t="shared" ref="N67" si="121">N58+N49+N48+N47+N46+N45</f>
        <v>0</v>
      </c>
      <c r="O67" s="336">
        <f t="shared" ref="O67" si="122">O58+O49+O48+O47+O46+O45</f>
        <v>0</v>
      </c>
      <c r="P67" s="336">
        <f t="shared" ref="P67" si="123">P58+P49+P48+P47+P46+P45</f>
        <v>0</v>
      </c>
      <c r="Q67" s="336">
        <f t="shared" ref="Q67" si="124">Q58+Q49+Q48+Q47+Q46+Q45</f>
        <v>0</v>
      </c>
      <c r="R67" s="336">
        <f t="shared" ref="R67" si="125">R58+R49+R48+R47+R46+R45</f>
        <v>0</v>
      </c>
      <c r="S67" s="336">
        <f t="shared" ref="S67" si="126">S58+S49+S48+S47+S46+S45</f>
        <v>0</v>
      </c>
    </row>
    <row r="68" spans="1:19" x14ac:dyDescent="0.2">
      <c r="A68" s="50" t="s">
        <v>26</v>
      </c>
      <c r="B68" s="332"/>
      <c r="C68" s="327">
        <f t="shared" si="0"/>
        <v>0</v>
      </c>
      <c r="D68" s="339"/>
      <c r="E68" s="327">
        <f t="shared" si="1"/>
        <v>0</v>
      </c>
      <c r="F68" s="333"/>
      <c r="G68" s="333"/>
      <c r="H68" s="333"/>
      <c r="I68" s="333"/>
      <c r="J68" s="333"/>
      <c r="K68" s="333"/>
      <c r="L68" s="333"/>
      <c r="M68" s="333"/>
      <c r="N68" s="333"/>
      <c r="O68" s="333"/>
      <c r="P68" s="333"/>
      <c r="Q68" s="333"/>
      <c r="R68" s="333"/>
      <c r="S68" s="333"/>
    </row>
    <row r="69" spans="1:19" s="320" customFormat="1" x14ac:dyDescent="0.2">
      <c r="A69" s="318" t="s">
        <v>199</v>
      </c>
      <c r="B69" s="319" t="s">
        <v>200</v>
      </c>
      <c r="C69" s="327">
        <f>SUM(C70:C71)</f>
        <v>84850.59</v>
      </c>
      <c r="D69" s="327">
        <f t="shared" ref="D69:E69" si="127">SUM(D70:D71)</f>
        <v>16121.612100000002</v>
      </c>
      <c r="E69" s="327">
        <f t="shared" si="127"/>
        <v>100972.20209999999</v>
      </c>
      <c r="F69" s="335">
        <f>F70+F71</f>
        <v>0</v>
      </c>
      <c r="G69" s="335">
        <f t="shared" ref="G69:H69" si="128">G70+G71</f>
        <v>47045</v>
      </c>
      <c r="H69" s="335">
        <f t="shared" si="128"/>
        <v>37805.589999999997</v>
      </c>
      <c r="I69" s="335">
        <f t="shared" ref="I69" si="129">I70+I71</f>
        <v>0</v>
      </c>
      <c r="J69" s="335">
        <f t="shared" ref="J69" si="130">J70+J71</f>
        <v>0</v>
      </c>
      <c r="K69" s="335">
        <f t="shared" ref="K69" si="131">K70+K71</f>
        <v>0</v>
      </c>
      <c r="L69" s="335">
        <f t="shared" ref="L69" si="132">L70+L71</f>
        <v>0</v>
      </c>
      <c r="M69" s="335">
        <f t="shared" ref="M69" si="133">M70+M71</f>
        <v>0</v>
      </c>
      <c r="N69" s="335">
        <f t="shared" ref="N69" si="134">N70+N71</f>
        <v>0</v>
      </c>
      <c r="O69" s="335">
        <f t="shared" ref="O69" si="135">O70+O71</f>
        <v>0</v>
      </c>
      <c r="P69" s="335">
        <f t="shared" ref="P69" si="136">P70+P71</f>
        <v>0</v>
      </c>
      <c r="Q69" s="335">
        <f t="shared" ref="Q69" si="137">Q70+Q71</f>
        <v>0</v>
      </c>
      <c r="R69" s="335">
        <f t="shared" ref="R69" si="138">R70+R71</f>
        <v>0</v>
      </c>
      <c r="S69" s="335">
        <f t="shared" ref="S69" si="139">S70+S71</f>
        <v>0</v>
      </c>
    </row>
    <row r="70" spans="1:19" ht="36" x14ac:dyDescent="0.2">
      <c r="A70" s="64"/>
      <c r="B70" s="3" t="s">
        <v>201</v>
      </c>
      <c r="C70" s="327">
        <f t="shared" si="0"/>
        <v>34657.160000000003</v>
      </c>
      <c r="D70" s="345">
        <f t="shared" ref="D70:D71" si="140">C70*19%</f>
        <v>6584.8604000000005</v>
      </c>
      <c r="E70" s="327">
        <f t="shared" si="1"/>
        <v>41242.020400000001</v>
      </c>
      <c r="F70" s="344">
        <v>0</v>
      </c>
      <c r="G70" s="344">
        <v>5820</v>
      </c>
      <c r="H70" s="344">
        <v>28837.16</v>
      </c>
      <c r="I70" s="344">
        <v>0</v>
      </c>
      <c r="J70" s="344">
        <v>0</v>
      </c>
      <c r="K70" s="344">
        <v>0</v>
      </c>
      <c r="L70" s="344">
        <v>0</v>
      </c>
      <c r="M70" s="344">
        <v>0</v>
      </c>
      <c r="N70" s="344">
        <v>0</v>
      </c>
      <c r="O70" s="344">
        <v>0</v>
      </c>
      <c r="P70" s="344">
        <v>0</v>
      </c>
      <c r="Q70" s="344">
        <v>0</v>
      </c>
      <c r="R70" s="344">
        <v>0</v>
      </c>
      <c r="S70" s="344">
        <v>0</v>
      </c>
    </row>
    <row r="71" spans="1:19" ht="24" x14ac:dyDescent="0.2">
      <c r="A71" s="64"/>
      <c r="B71" s="3" t="s">
        <v>202</v>
      </c>
      <c r="C71" s="327">
        <f t="shared" si="0"/>
        <v>50193.43</v>
      </c>
      <c r="D71" s="345">
        <f t="shared" si="140"/>
        <v>9536.7517000000007</v>
      </c>
      <c r="E71" s="327">
        <f t="shared" si="1"/>
        <v>59730.181700000001</v>
      </c>
      <c r="F71" s="344">
        <v>0</v>
      </c>
      <c r="G71" s="344">
        <v>41225</v>
      </c>
      <c r="H71" s="344">
        <v>8968.43</v>
      </c>
      <c r="I71" s="344">
        <v>0</v>
      </c>
      <c r="J71" s="344">
        <v>0</v>
      </c>
      <c r="K71" s="344">
        <v>0</v>
      </c>
      <c r="L71" s="344">
        <v>0</v>
      </c>
      <c r="M71" s="344">
        <v>0</v>
      </c>
      <c r="N71" s="344">
        <v>0</v>
      </c>
      <c r="O71" s="344">
        <v>0</v>
      </c>
      <c r="P71" s="344">
        <v>0</v>
      </c>
      <c r="Q71" s="344">
        <v>0</v>
      </c>
      <c r="R71" s="344">
        <v>0</v>
      </c>
      <c r="S71" s="344">
        <v>0</v>
      </c>
    </row>
    <row r="72" spans="1:19" s="320" customFormat="1" ht="24" x14ac:dyDescent="0.2">
      <c r="A72" s="318" t="s">
        <v>203</v>
      </c>
      <c r="B72" s="319" t="s">
        <v>204</v>
      </c>
      <c r="C72" s="335">
        <f t="shared" ref="C72:E72" si="141">C73+C74+C75+C76+C77</f>
        <v>92734.11</v>
      </c>
      <c r="D72" s="335">
        <f t="shared" si="141"/>
        <v>0</v>
      </c>
      <c r="E72" s="335">
        <f t="shared" si="141"/>
        <v>92734.11</v>
      </c>
      <c r="F72" s="335">
        <f>F73+F74+F75+F76+F77</f>
        <v>0</v>
      </c>
      <c r="G72" s="335">
        <f t="shared" ref="G72:H72" si="142">G73+G74+G75+G76+G77</f>
        <v>8568.11</v>
      </c>
      <c r="H72" s="335">
        <f t="shared" si="142"/>
        <v>84166</v>
      </c>
      <c r="I72" s="335">
        <f t="shared" ref="I72" si="143">I73+I74+I75+I76+I77</f>
        <v>0</v>
      </c>
      <c r="J72" s="335">
        <f t="shared" ref="J72" si="144">J73+J74+J75+J76+J77</f>
        <v>0</v>
      </c>
      <c r="K72" s="335">
        <f t="shared" ref="K72" si="145">K73+K74+K75+K76+K77</f>
        <v>0</v>
      </c>
      <c r="L72" s="335">
        <f t="shared" ref="L72" si="146">L73+L74+L75+L76+L77</f>
        <v>0</v>
      </c>
      <c r="M72" s="335">
        <f t="shared" ref="M72" si="147">M73+M74+M75+M76+M77</f>
        <v>0</v>
      </c>
      <c r="N72" s="335">
        <f t="shared" ref="N72" si="148">N73+N74+N75+N76+N77</f>
        <v>0</v>
      </c>
      <c r="O72" s="335">
        <f t="shared" ref="O72" si="149">O73+O74+O75+O76+O77</f>
        <v>0</v>
      </c>
      <c r="P72" s="335">
        <f t="shared" ref="P72" si="150">P73+P74+P75+P76+P77</f>
        <v>0</v>
      </c>
      <c r="Q72" s="335">
        <f t="shared" ref="Q72" si="151">Q73+Q74+Q75+Q76+Q77</f>
        <v>0</v>
      </c>
      <c r="R72" s="335">
        <f t="shared" ref="R72" si="152">R73+R74+R75+R76+R77</f>
        <v>0</v>
      </c>
      <c r="S72" s="335">
        <f t="shared" ref="S72" si="153">S73+S74+S75+S76+S77</f>
        <v>0</v>
      </c>
    </row>
    <row r="73" spans="1:19" ht="36" x14ac:dyDescent="0.2">
      <c r="A73" s="135"/>
      <c r="B73" s="3" t="s">
        <v>205</v>
      </c>
      <c r="C73" s="327">
        <f t="shared" ref="C73:C83" si="154">SUM(F73:S73)</f>
        <v>0</v>
      </c>
      <c r="D73" s="345"/>
      <c r="E73" s="327">
        <f t="shared" ref="E73:E83" si="155">C73+D73</f>
        <v>0</v>
      </c>
      <c r="F73" s="344">
        <v>0</v>
      </c>
      <c r="G73" s="344">
        <v>0</v>
      </c>
      <c r="H73" s="344">
        <v>0</v>
      </c>
      <c r="I73" s="344">
        <v>0</v>
      </c>
      <c r="J73" s="344">
        <v>0</v>
      </c>
      <c r="K73" s="344">
        <v>0</v>
      </c>
      <c r="L73" s="344">
        <v>0</v>
      </c>
      <c r="M73" s="344">
        <v>0</v>
      </c>
      <c r="N73" s="344">
        <v>0</v>
      </c>
      <c r="O73" s="344">
        <v>0</v>
      </c>
      <c r="P73" s="344">
        <v>0</v>
      </c>
      <c r="Q73" s="344">
        <v>0</v>
      </c>
      <c r="R73" s="344">
        <v>0</v>
      </c>
      <c r="S73" s="344">
        <v>0</v>
      </c>
    </row>
    <row r="74" spans="1:19" ht="36" x14ac:dyDescent="0.2">
      <c r="A74" s="135"/>
      <c r="B74" s="3" t="s">
        <v>206</v>
      </c>
      <c r="C74" s="327">
        <f t="shared" si="154"/>
        <v>73617.19</v>
      </c>
      <c r="D74" s="345"/>
      <c r="E74" s="327">
        <f t="shared" si="155"/>
        <v>73617.19</v>
      </c>
      <c r="F74" s="344">
        <v>0</v>
      </c>
      <c r="G74" s="344">
        <v>3479.19</v>
      </c>
      <c r="H74" s="344">
        <v>70138</v>
      </c>
      <c r="I74" s="344">
        <v>0</v>
      </c>
      <c r="J74" s="344">
        <v>0</v>
      </c>
      <c r="K74" s="344">
        <v>0</v>
      </c>
      <c r="L74" s="344">
        <v>0</v>
      </c>
      <c r="M74" s="344">
        <v>0</v>
      </c>
      <c r="N74" s="344">
        <v>0</v>
      </c>
      <c r="O74" s="344">
        <v>0</v>
      </c>
      <c r="P74" s="344">
        <v>0</v>
      </c>
      <c r="Q74" s="344">
        <v>0</v>
      </c>
      <c r="R74" s="344">
        <v>0</v>
      </c>
      <c r="S74" s="344">
        <v>0</v>
      </c>
    </row>
    <row r="75" spans="1:19" ht="60" x14ac:dyDescent="0.2">
      <c r="A75" s="135"/>
      <c r="B75" s="3" t="s">
        <v>207</v>
      </c>
      <c r="C75" s="327">
        <f t="shared" si="154"/>
        <v>14742.84</v>
      </c>
      <c r="D75" s="345"/>
      <c r="E75" s="327">
        <f t="shared" si="155"/>
        <v>14742.84</v>
      </c>
      <c r="F75" s="344">
        <v>0</v>
      </c>
      <c r="G75" s="344">
        <v>714.84</v>
      </c>
      <c r="H75" s="344">
        <v>14028</v>
      </c>
      <c r="I75" s="344">
        <v>0</v>
      </c>
      <c r="J75" s="344">
        <v>0</v>
      </c>
      <c r="K75" s="344">
        <v>0</v>
      </c>
      <c r="L75" s="344">
        <v>0</v>
      </c>
      <c r="M75" s="344">
        <v>0</v>
      </c>
      <c r="N75" s="344">
        <v>0</v>
      </c>
      <c r="O75" s="344">
        <v>0</v>
      </c>
      <c r="P75" s="344">
        <v>0</v>
      </c>
      <c r="Q75" s="344">
        <v>0</v>
      </c>
      <c r="R75" s="344">
        <v>0</v>
      </c>
      <c r="S75" s="344">
        <v>0</v>
      </c>
    </row>
    <row r="76" spans="1:19" ht="24" x14ac:dyDescent="0.2">
      <c r="A76" s="135"/>
      <c r="B76" s="3" t="s">
        <v>208</v>
      </c>
      <c r="C76" s="327">
        <f t="shared" si="154"/>
        <v>0</v>
      </c>
      <c r="D76" s="345"/>
      <c r="E76" s="327">
        <f t="shared" si="155"/>
        <v>0</v>
      </c>
      <c r="F76" s="344">
        <v>0</v>
      </c>
      <c r="G76" s="344">
        <v>0</v>
      </c>
      <c r="H76" s="344">
        <v>0</v>
      </c>
      <c r="I76" s="344">
        <v>0</v>
      </c>
      <c r="J76" s="344">
        <v>0</v>
      </c>
      <c r="K76" s="344">
        <v>0</v>
      </c>
      <c r="L76" s="344">
        <v>0</v>
      </c>
      <c r="M76" s="344">
        <v>0</v>
      </c>
      <c r="N76" s="344">
        <v>0</v>
      </c>
      <c r="O76" s="344">
        <v>0</v>
      </c>
      <c r="P76" s="344">
        <v>0</v>
      </c>
      <c r="Q76" s="344">
        <v>0</v>
      </c>
      <c r="R76" s="344">
        <v>0</v>
      </c>
      <c r="S76" s="344">
        <v>0</v>
      </c>
    </row>
    <row r="77" spans="1:19" ht="36" x14ac:dyDescent="0.2">
      <c r="A77" s="135"/>
      <c r="B77" s="3" t="s">
        <v>209</v>
      </c>
      <c r="C77" s="327">
        <f t="shared" si="154"/>
        <v>4374.08</v>
      </c>
      <c r="D77" s="345"/>
      <c r="E77" s="327">
        <f t="shared" si="155"/>
        <v>4374.08</v>
      </c>
      <c r="F77" s="344">
        <v>0</v>
      </c>
      <c r="G77" s="344">
        <v>4374.08</v>
      </c>
      <c r="H77" s="344">
        <v>0</v>
      </c>
      <c r="I77" s="344">
        <v>0</v>
      </c>
      <c r="J77" s="344">
        <v>0</v>
      </c>
      <c r="K77" s="344">
        <v>0</v>
      </c>
      <c r="L77" s="344">
        <v>0</v>
      </c>
      <c r="M77" s="344">
        <v>0</v>
      </c>
      <c r="N77" s="344">
        <v>0</v>
      </c>
      <c r="O77" s="344">
        <v>0</v>
      </c>
      <c r="P77" s="344">
        <v>0</v>
      </c>
      <c r="Q77" s="344">
        <v>0</v>
      </c>
      <c r="R77" s="344">
        <v>0</v>
      </c>
      <c r="S77" s="344">
        <v>0</v>
      </c>
    </row>
    <row r="78" spans="1:19" s="320" customFormat="1" ht="19.899999999999999" customHeight="1" x14ac:dyDescent="0.2">
      <c r="A78" s="318" t="s">
        <v>210</v>
      </c>
      <c r="B78" s="321" t="s">
        <v>514</v>
      </c>
      <c r="C78" s="327">
        <f t="shared" si="154"/>
        <v>275418.42</v>
      </c>
      <c r="D78" s="345">
        <f t="shared" ref="D78:D79" si="156">C78*19%</f>
        <v>52329.499799999998</v>
      </c>
      <c r="E78" s="327">
        <f t="shared" si="155"/>
        <v>327747.91979999997</v>
      </c>
      <c r="F78" s="347">
        <v>0</v>
      </c>
      <c r="G78" s="347">
        <v>275418.42</v>
      </c>
      <c r="H78" s="347">
        <v>0</v>
      </c>
      <c r="I78" s="347">
        <v>0</v>
      </c>
      <c r="J78" s="347">
        <v>0</v>
      </c>
      <c r="K78" s="347">
        <v>0</v>
      </c>
      <c r="L78" s="347">
        <v>0</v>
      </c>
      <c r="M78" s="347">
        <v>0</v>
      </c>
      <c r="N78" s="347">
        <v>0</v>
      </c>
      <c r="O78" s="347">
        <v>0</v>
      </c>
      <c r="P78" s="347">
        <v>0</v>
      </c>
      <c r="Q78" s="347">
        <v>0</v>
      </c>
      <c r="R78" s="347">
        <v>0</v>
      </c>
      <c r="S78" s="347">
        <v>0</v>
      </c>
    </row>
    <row r="79" spans="1:19" s="320" customFormat="1" ht="24" x14ac:dyDescent="0.2">
      <c r="A79" s="322" t="s">
        <v>211</v>
      </c>
      <c r="B79" s="319" t="s">
        <v>212</v>
      </c>
      <c r="C79" s="327">
        <f t="shared" si="154"/>
        <v>91738.36</v>
      </c>
      <c r="D79" s="345">
        <f t="shared" si="156"/>
        <v>17430.288400000001</v>
      </c>
      <c r="E79" s="327">
        <f t="shared" si="155"/>
        <v>109168.64840000001</v>
      </c>
      <c r="F79" s="347">
        <v>91738.36</v>
      </c>
      <c r="G79" s="347">
        <v>0</v>
      </c>
      <c r="H79" s="347">
        <v>0</v>
      </c>
      <c r="I79" s="347">
        <v>0</v>
      </c>
      <c r="J79" s="347">
        <v>0</v>
      </c>
      <c r="K79" s="347">
        <v>0</v>
      </c>
      <c r="L79" s="347">
        <v>0</v>
      </c>
      <c r="M79" s="347">
        <v>0</v>
      </c>
      <c r="N79" s="347">
        <v>0</v>
      </c>
      <c r="O79" s="347">
        <v>0</v>
      </c>
      <c r="P79" s="347">
        <v>0</v>
      </c>
      <c r="Q79" s="347">
        <v>0</v>
      </c>
      <c r="R79" s="347">
        <v>0</v>
      </c>
      <c r="S79" s="347">
        <v>0</v>
      </c>
    </row>
    <row r="80" spans="1:19" x14ac:dyDescent="0.2">
      <c r="A80" s="341"/>
      <c r="B80" s="326" t="s">
        <v>20</v>
      </c>
      <c r="C80" s="337">
        <f t="shared" si="154"/>
        <v>544741.48</v>
      </c>
      <c r="D80" s="342"/>
      <c r="E80" s="337">
        <f t="shared" si="155"/>
        <v>544741.48</v>
      </c>
      <c r="F80" s="336">
        <f>F79+F78+F72+F69</f>
        <v>91738.36</v>
      </c>
      <c r="G80" s="336">
        <f t="shared" ref="G80:H80" si="157">G79+G78+G72+G69</f>
        <v>331031.52999999997</v>
      </c>
      <c r="H80" s="336">
        <f t="shared" si="157"/>
        <v>121971.59</v>
      </c>
      <c r="I80" s="336">
        <f t="shared" ref="I80" si="158">I79+I78+I72+I69</f>
        <v>0</v>
      </c>
      <c r="J80" s="336">
        <f t="shared" ref="J80" si="159">J79+J78+J72+J69</f>
        <v>0</v>
      </c>
      <c r="K80" s="336">
        <f t="shared" ref="K80" si="160">K79+K78+K72+K69</f>
        <v>0</v>
      </c>
      <c r="L80" s="336">
        <f t="shared" ref="L80" si="161">L79+L78+L72+L69</f>
        <v>0</v>
      </c>
      <c r="M80" s="336">
        <f t="shared" ref="M80" si="162">M79+M78+M72+M69</f>
        <v>0</v>
      </c>
      <c r="N80" s="336">
        <f t="shared" ref="N80" si="163">N79+N78+N72+N69</f>
        <v>0</v>
      </c>
      <c r="O80" s="336">
        <f t="shared" ref="O80" si="164">O79+O78+O72+O69</f>
        <v>0</v>
      </c>
      <c r="P80" s="336">
        <f t="shared" ref="P80" si="165">P79+P78+P72+P69</f>
        <v>0</v>
      </c>
      <c r="Q80" s="336">
        <f t="shared" ref="Q80" si="166">Q79+Q78+Q72+Q69</f>
        <v>0</v>
      </c>
      <c r="R80" s="336">
        <f t="shared" ref="R80" si="167">R79+R78+R72+R69</f>
        <v>0</v>
      </c>
      <c r="S80" s="336">
        <f t="shared" ref="S80" si="168">S79+S78+S72+S69</f>
        <v>0</v>
      </c>
    </row>
    <row r="81" spans="1:19" x14ac:dyDescent="0.2">
      <c r="A81" s="50" t="s">
        <v>28</v>
      </c>
      <c r="B81" s="332"/>
      <c r="C81" s="327"/>
      <c r="D81" s="339"/>
      <c r="E81" s="327"/>
      <c r="F81" s="333"/>
      <c r="G81" s="333"/>
      <c r="H81" s="333"/>
      <c r="I81" s="333"/>
      <c r="J81" s="333"/>
      <c r="K81" s="333"/>
      <c r="L81" s="333"/>
      <c r="M81" s="333"/>
      <c r="N81" s="333"/>
      <c r="O81" s="333"/>
      <c r="P81" s="333"/>
      <c r="Q81" s="333"/>
      <c r="R81" s="333"/>
      <c r="S81" s="333"/>
    </row>
    <row r="82" spans="1:19" ht="24" x14ac:dyDescent="0.2">
      <c r="A82" s="60" t="s">
        <v>56</v>
      </c>
      <c r="B82" s="54" t="s">
        <v>157</v>
      </c>
      <c r="C82" s="327">
        <f t="shared" si="154"/>
        <v>0</v>
      </c>
      <c r="D82" s="345">
        <f t="shared" ref="D82:D83" si="169">C82*19%</f>
        <v>0</v>
      </c>
      <c r="E82" s="327">
        <f t="shared" si="155"/>
        <v>0</v>
      </c>
      <c r="F82" s="344">
        <v>0</v>
      </c>
      <c r="G82" s="344">
        <v>0</v>
      </c>
      <c r="H82" s="344">
        <v>0</v>
      </c>
      <c r="I82" s="344">
        <v>0</v>
      </c>
      <c r="J82" s="344">
        <v>0</v>
      </c>
      <c r="K82" s="344">
        <v>0</v>
      </c>
      <c r="L82" s="344">
        <v>0</v>
      </c>
      <c r="M82" s="344">
        <v>0</v>
      </c>
      <c r="N82" s="344">
        <v>0</v>
      </c>
      <c r="O82" s="344">
        <v>0</v>
      </c>
      <c r="P82" s="344">
        <v>0</v>
      </c>
      <c r="Q82" s="344">
        <v>0</v>
      </c>
      <c r="R82" s="344">
        <v>0</v>
      </c>
      <c r="S82" s="344">
        <v>0</v>
      </c>
    </row>
    <row r="83" spans="1:19" x14ac:dyDescent="0.2">
      <c r="A83" s="60" t="s">
        <v>50</v>
      </c>
      <c r="B83" s="54" t="s">
        <v>158</v>
      </c>
      <c r="C83" s="327">
        <f t="shared" si="154"/>
        <v>5335</v>
      </c>
      <c r="D83" s="345">
        <f t="shared" si="169"/>
        <v>1013.65</v>
      </c>
      <c r="E83" s="327">
        <f t="shared" si="155"/>
        <v>6348.65</v>
      </c>
      <c r="F83" s="344">
        <v>0</v>
      </c>
      <c r="G83" s="344">
        <v>5335</v>
      </c>
      <c r="H83" s="344">
        <v>0</v>
      </c>
      <c r="I83" s="344">
        <v>0</v>
      </c>
      <c r="J83" s="344">
        <v>0</v>
      </c>
      <c r="K83" s="344">
        <v>0</v>
      </c>
      <c r="L83" s="344">
        <v>0</v>
      </c>
      <c r="M83" s="344">
        <v>0</v>
      </c>
      <c r="N83" s="344">
        <v>0</v>
      </c>
      <c r="O83" s="344">
        <v>0</v>
      </c>
      <c r="P83" s="344">
        <v>0</v>
      </c>
      <c r="Q83" s="344">
        <v>0</v>
      </c>
      <c r="R83" s="344">
        <v>0</v>
      </c>
      <c r="S83" s="344">
        <v>0</v>
      </c>
    </row>
    <row r="84" spans="1:19" s="320" customFormat="1" x14ac:dyDescent="0.2">
      <c r="A84" s="325"/>
      <c r="B84" s="326" t="s">
        <v>21</v>
      </c>
      <c r="C84" s="337">
        <f>C82+C83</f>
        <v>5335</v>
      </c>
      <c r="D84" s="337">
        <f t="shared" ref="D84:E84" si="170">D82+D83</f>
        <v>1013.65</v>
      </c>
      <c r="E84" s="337">
        <f t="shared" si="170"/>
        <v>6348.65</v>
      </c>
      <c r="F84" s="336">
        <f>F82+F83</f>
        <v>0</v>
      </c>
      <c r="G84" s="336">
        <f t="shared" ref="G84:H84" si="171">G82+G83</f>
        <v>5335</v>
      </c>
      <c r="H84" s="336">
        <f t="shared" si="171"/>
        <v>0</v>
      </c>
      <c r="I84" s="336">
        <f t="shared" ref="I84" si="172">I82+I83</f>
        <v>0</v>
      </c>
      <c r="J84" s="336">
        <f t="shared" ref="J84" si="173">J82+J83</f>
        <v>0</v>
      </c>
      <c r="K84" s="336">
        <f t="shared" ref="K84" si="174">K82+K83</f>
        <v>0</v>
      </c>
      <c r="L84" s="336">
        <f t="shared" ref="L84" si="175">L82+L83</f>
        <v>0</v>
      </c>
      <c r="M84" s="336">
        <f t="shared" ref="M84" si="176">M82+M83</f>
        <v>0</v>
      </c>
      <c r="N84" s="336">
        <f t="shared" ref="N84" si="177">N82+N83</f>
        <v>0</v>
      </c>
      <c r="O84" s="336">
        <f t="shared" ref="O84" si="178">O82+O83</f>
        <v>0</v>
      </c>
      <c r="P84" s="336">
        <f t="shared" ref="P84" si="179">P82+P83</f>
        <v>0</v>
      </c>
      <c r="Q84" s="336">
        <f t="shared" ref="Q84" si="180">Q82+Q83</f>
        <v>0</v>
      </c>
      <c r="R84" s="336">
        <f t="shared" ref="R84" si="181">R82+R83</f>
        <v>0</v>
      </c>
      <c r="S84" s="336">
        <f t="shared" ref="S84" si="182">S82+S83</f>
        <v>0</v>
      </c>
    </row>
    <row r="85" spans="1:19" s="254" customFormat="1" ht="12" x14ac:dyDescent="0.2">
      <c r="A85" s="349"/>
      <c r="B85" s="350" t="s">
        <v>215</v>
      </c>
      <c r="C85" s="351">
        <f t="shared" ref="C85:E85" si="183">C84+C80+C67+C43+C14+C11</f>
        <v>83483939.800000012</v>
      </c>
      <c r="D85" s="351">
        <f t="shared" si="183"/>
        <v>15747237.680800002</v>
      </c>
      <c r="E85" s="351">
        <f t="shared" si="183"/>
        <v>99201177.480799988</v>
      </c>
      <c r="F85" s="351">
        <f>F84+F80+F67+F43+F14+F11</f>
        <v>65121742.120000005</v>
      </c>
      <c r="G85" s="351">
        <f t="shared" ref="G85:H85" si="184">G84+G80+G67+G43+G14+G11</f>
        <v>3587936.1399999997</v>
      </c>
      <c r="H85" s="351">
        <f t="shared" si="184"/>
        <v>14774261.539999999</v>
      </c>
      <c r="I85" s="351">
        <f t="shared" ref="I85" si="185">I84+I80+I67+I43+I14+I11</f>
        <v>0</v>
      </c>
      <c r="J85" s="351">
        <f t="shared" ref="J85" si="186">J84+J80+J67+J43+J14+J11</f>
        <v>0</v>
      </c>
      <c r="K85" s="351">
        <f t="shared" ref="K85" si="187">K84+K80+K67+K43+K14+K11</f>
        <v>0</v>
      </c>
      <c r="L85" s="351">
        <f t="shared" ref="L85" si="188">L84+L80+L67+L43+L14+L11</f>
        <v>0</v>
      </c>
      <c r="M85" s="351">
        <f t="shared" ref="M85" si="189">M84+M80+M67+M43+M14+M11</f>
        <v>0</v>
      </c>
      <c r="N85" s="351">
        <f t="shared" ref="N85" si="190">N84+N80+N67+N43+N14+N11</f>
        <v>0</v>
      </c>
      <c r="O85" s="351">
        <f t="shared" ref="O85" si="191">O84+O80+O67+O43+O14+O11</f>
        <v>0</v>
      </c>
      <c r="P85" s="351">
        <f t="shared" ref="P85" si="192">P84+P80+P67+P43+P14+P11</f>
        <v>0</v>
      </c>
      <c r="Q85" s="351">
        <f t="shared" ref="Q85" si="193">Q84+Q80+Q67+Q43+Q14+Q11</f>
        <v>0</v>
      </c>
      <c r="R85" s="351">
        <f t="shared" ref="R85" si="194">R84+R80+R67+R43+R14+R11</f>
        <v>0</v>
      </c>
      <c r="S85" s="351">
        <f t="shared" ref="S85" si="195">S84+S80+S67+S43+S14+S11</f>
        <v>0</v>
      </c>
    </row>
    <row r="86" spans="1:19" ht="24" x14ac:dyDescent="0.2">
      <c r="A86" s="62"/>
      <c r="B86" s="56" t="s">
        <v>214</v>
      </c>
      <c r="C86" s="333">
        <f>C8+C9+C10+C13+C45+C46+C70</f>
        <v>14689083.549999999</v>
      </c>
      <c r="D86" s="333">
        <f t="shared" ref="D86:E86" si="196">D8+D9+D10+D13+D45+D46+D70</f>
        <v>2790925.8744999999</v>
      </c>
      <c r="E86" s="333">
        <f t="shared" si="196"/>
        <v>17480009.4245</v>
      </c>
      <c r="F86" s="333">
        <f>F8+F9+F10+F13+F45+F46+F70</f>
        <v>0</v>
      </c>
      <c r="G86" s="333">
        <f t="shared" ref="G86:S86" si="197">G8+G9+G10+G13+G45+G46+G70</f>
        <v>661521.62</v>
      </c>
      <c r="H86" s="333">
        <f t="shared" si="197"/>
        <v>14027561.93</v>
      </c>
      <c r="I86" s="333">
        <f t="shared" si="197"/>
        <v>0</v>
      </c>
      <c r="J86" s="333">
        <f t="shared" si="197"/>
        <v>0</v>
      </c>
      <c r="K86" s="333">
        <f t="shared" si="197"/>
        <v>0</v>
      </c>
      <c r="L86" s="333">
        <f t="shared" si="197"/>
        <v>0</v>
      </c>
      <c r="M86" s="333">
        <f t="shared" si="197"/>
        <v>0</v>
      </c>
      <c r="N86" s="333">
        <f t="shared" si="197"/>
        <v>0</v>
      </c>
      <c r="O86" s="333">
        <f t="shared" si="197"/>
        <v>0</v>
      </c>
      <c r="P86" s="333">
        <f t="shared" si="197"/>
        <v>0</v>
      </c>
      <c r="Q86" s="333">
        <f t="shared" si="197"/>
        <v>0</v>
      </c>
      <c r="R86" s="333">
        <f t="shared" si="197"/>
        <v>0</v>
      </c>
      <c r="S86" s="333">
        <f t="shared" si="197"/>
        <v>0</v>
      </c>
    </row>
    <row r="88" spans="1:19" x14ac:dyDescent="0.2">
      <c r="D88" s="352"/>
    </row>
  </sheetData>
  <mergeCells count="5">
    <mergeCell ref="A1:A5"/>
    <mergeCell ref="B1:B5"/>
    <mergeCell ref="C1:C5"/>
    <mergeCell ref="D1:D5"/>
    <mergeCell ref="E1:E5"/>
  </mergeCells>
  <pageMargins left="0.45" right="0.45" top="0.5" bottom="0.2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topLeftCell="A39" workbookViewId="0">
      <selection activeCell="E42" sqref="E42"/>
    </sheetView>
  </sheetViews>
  <sheetFormatPr defaultColWidth="11.5703125" defaultRowHeight="12" x14ac:dyDescent="0.2"/>
  <cols>
    <col min="1" max="1" width="26.85546875" style="2" customWidth="1"/>
    <col min="2" max="2" width="39.42578125" style="2" customWidth="1"/>
    <col min="3" max="3" width="7" style="128" hidden="1" customWidth="1"/>
    <col min="4" max="16384" width="11.5703125" style="128"/>
  </cols>
  <sheetData>
    <row r="1" spans="1:10" x14ac:dyDescent="0.2">
      <c r="A1" s="496" t="s">
        <v>318</v>
      </c>
      <c r="B1" s="496" t="s">
        <v>319</v>
      </c>
      <c r="C1" s="302"/>
      <c r="D1" s="493" t="s">
        <v>3</v>
      </c>
      <c r="E1" s="493"/>
      <c r="F1" s="493" t="s">
        <v>30</v>
      </c>
      <c r="G1" s="493" t="s">
        <v>4</v>
      </c>
      <c r="H1" s="493"/>
      <c r="I1" s="493" t="s">
        <v>31</v>
      </c>
      <c r="J1" s="493" t="s">
        <v>0</v>
      </c>
    </row>
    <row r="2" spans="1:10" ht="96" x14ac:dyDescent="0.2">
      <c r="A2" s="496"/>
      <c r="B2" s="496"/>
      <c r="C2" s="302"/>
      <c r="D2" s="127" t="s">
        <v>39</v>
      </c>
      <c r="E2" s="127" t="s">
        <v>162</v>
      </c>
      <c r="F2" s="493"/>
      <c r="G2" s="127" t="s">
        <v>40</v>
      </c>
      <c r="H2" s="127" t="s">
        <v>41</v>
      </c>
      <c r="I2" s="493"/>
      <c r="J2" s="493"/>
    </row>
    <row r="3" spans="1:10" ht="24" x14ac:dyDescent="0.2">
      <c r="A3" s="304" t="s">
        <v>255</v>
      </c>
      <c r="B3" s="304" t="s">
        <v>464</v>
      </c>
      <c r="C3" s="129">
        <v>1</v>
      </c>
      <c r="D3" s="129">
        <f>Buget_cerere!C6</f>
        <v>0</v>
      </c>
      <c r="E3" s="129">
        <f>Buget_cerere!D6</f>
        <v>0</v>
      </c>
      <c r="F3" s="129">
        <f>Buget_cerere!E6</f>
        <v>0</v>
      </c>
      <c r="G3" s="129">
        <f>Buget_cerere!F6</f>
        <v>0</v>
      </c>
      <c r="H3" s="129">
        <f>Buget_cerere!G6</f>
        <v>0</v>
      </c>
      <c r="I3" s="129">
        <f>Buget_cerere!H6</f>
        <v>0</v>
      </c>
      <c r="J3" s="129">
        <f>Buget_cerere!I6</f>
        <v>0</v>
      </c>
    </row>
    <row r="4" spans="1:10" ht="36" x14ac:dyDescent="0.2">
      <c r="A4" s="304" t="s">
        <v>255</v>
      </c>
      <c r="B4" s="304" t="s">
        <v>461</v>
      </c>
      <c r="C4" s="129">
        <v>1</v>
      </c>
      <c r="D4" s="129">
        <f>Buget_cerere!C69</f>
        <v>0</v>
      </c>
      <c r="E4" s="129">
        <f>Buget_cerere!D69</f>
        <v>0</v>
      </c>
      <c r="F4" s="129">
        <f>Buget_cerere!E69</f>
        <v>0</v>
      </c>
      <c r="G4" s="129">
        <f>Buget_cerere!F69</f>
        <v>0</v>
      </c>
      <c r="H4" s="129">
        <f>Buget_cerere!G69</f>
        <v>0</v>
      </c>
      <c r="I4" s="129">
        <f>Buget_cerere!H69</f>
        <v>0</v>
      </c>
      <c r="J4" s="129">
        <f>Buget_cerere!I69</f>
        <v>0</v>
      </c>
    </row>
    <row r="5" spans="1:10" ht="24" x14ac:dyDescent="0.2">
      <c r="A5" s="304" t="s">
        <v>255</v>
      </c>
      <c r="B5" s="304" t="s">
        <v>462</v>
      </c>
      <c r="C5" s="129">
        <v>1</v>
      </c>
      <c r="D5" s="129">
        <f>Buget_cerere!C73</f>
        <v>0</v>
      </c>
      <c r="E5" s="129">
        <f>Buget_cerere!D73</f>
        <v>0</v>
      </c>
      <c r="F5" s="129">
        <f>Buget_cerere!E73</f>
        <v>0</v>
      </c>
      <c r="G5" s="129">
        <f>Buget_cerere!F73</f>
        <v>0</v>
      </c>
      <c r="H5" s="129">
        <f>Buget_cerere!G73</f>
        <v>0</v>
      </c>
      <c r="I5" s="129">
        <f>Buget_cerere!H73</f>
        <v>0</v>
      </c>
      <c r="J5" s="129">
        <f>Buget_cerere!I73</f>
        <v>0</v>
      </c>
    </row>
    <row r="6" spans="1:10" ht="24" x14ac:dyDescent="0.2">
      <c r="A6" s="304" t="s">
        <v>255</v>
      </c>
      <c r="B6" s="304" t="s">
        <v>463</v>
      </c>
      <c r="C6" s="129">
        <v>0</v>
      </c>
      <c r="D6" s="129">
        <f>Buget_cerere!C71</f>
        <v>0</v>
      </c>
      <c r="E6" s="129">
        <f>Buget_cerere!D71</f>
        <v>0</v>
      </c>
      <c r="F6" s="129">
        <f>Buget_cerere!E71</f>
        <v>0</v>
      </c>
      <c r="G6" s="129">
        <f>Buget_cerere!F71</f>
        <v>0</v>
      </c>
      <c r="H6" s="129">
        <f>Buget_cerere!G71</f>
        <v>0</v>
      </c>
      <c r="I6" s="129">
        <f>Buget_cerere!H71</f>
        <v>0</v>
      </c>
      <c r="J6" s="129">
        <f>Buget_cerere!I71</f>
        <v>0</v>
      </c>
    </row>
    <row r="7" spans="1:10" ht="24" x14ac:dyDescent="0.2">
      <c r="A7" s="304" t="s">
        <v>255</v>
      </c>
      <c r="B7" s="304" t="s">
        <v>465</v>
      </c>
      <c r="C7" s="129">
        <v>0</v>
      </c>
      <c r="D7" s="129">
        <f>Buget_cerere!C65+Buget_cerere!C68+Buget_cerere!C76</f>
        <v>0</v>
      </c>
      <c r="E7" s="129">
        <f>Buget_cerere!D65+Buget_cerere!D68+Buget_cerere!D76</f>
        <v>0</v>
      </c>
      <c r="F7" s="129">
        <f>Buget_cerere!E65+Buget_cerere!E68+Buget_cerere!E76</f>
        <v>0</v>
      </c>
      <c r="G7" s="129">
        <f>Buget_cerere!F65+Buget_cerere!F68+Buget_cerere!F76</f>
        <v>0</v>
      </c>
      <c r="H7" s="129">
        <f>Buget_cerere!G65+Buget_cerere!G68+Buget_cerere!G76</f>
        <v>0</v>
      </c>
      <c r="I7" s="129">
        <f>Buget_cerere!H65+Buget_cerere!H68+Buget_cerere!H76</f>
        <v>0</v>
      </c>
      <c r="J7" s="129">
        <f>Buget_cerere!I65+Buget_cerere!I68+Buget_cerere!I76</f>
        <v>0</v>
      </c>
    </row>
    <row r="8" spans="1:10" ht="32.450000000000003" customHeight="1" x14ac:dyDescent="0.2">
      <c r="A8" s="304" t="s">
        <v>255</v>
      </c>
      <c r="B8" s="304" t="s">
        <v>433</v>
      </c>
      <c r="C8" s="129">
        <v>0</v>
      </c>
      <c r="D8" s="129">
        <f>Buget_cerere!C72</f>
        <v>0</v>
      </c>
      <c r="E8" s="129">
        <f>Buget_cerere!D72</f>
        <v>0</v>
      </c>
      <c r="F8" s="129">
        <f>Buget_cerere!E72</f>
        <v>0</v>
      </c>
      <c r="G8" s="129">
        <f>Buget_cerere!F72</f>
        <v>0</v>
      </c>
      <c r="H8" s="129">
        <f>Buget_cerere!G72</f>
        <v>0</v>
      </c>
      <c r="I8" s="129">
        <f>Buget_cerere!H72</f>
        <v>0</v>
      </c>
      <c r="J8" s="129">
        <f>Buget_cerere!I72</f>
        <v>0</v>
      </c>
    </row>
    <row r="9" spans="1:10" ht="24" x14ac:dyDescent="0.2">
      <c r="A9" s="308" t="s">
        <v>289</v>
      </c>
      <c r="B9" s="308" t="s">
        <v>290</v>
      </c>
      <c r="C9" s="309">
        <v>1</v>
      </c>
      <c r="D9" s="129">
        <f>Buget_cerere!C75</f>
        <v>0</v>
      </c>
      <c r="E9" s="129">
        <f>Buget_cerere!D75</f>
        <v>0</v>
      </c>
      <c r="F9" s="129">
        <f>Buget_cerere!E75</f>
        <v>0</v>
      </c>
      <c r="G9" s="129">
        <f>Buget_cerere!F75</f>
        <v>0</v>
      </c>
      <c r="H9" s="129">
        <f>Buget_cerere!G75</f>
        <v>0</v>
      </c>
      <c r="I9" s="129">
        <f>Buget_cerere!H75</f>
        <v>0</v>
      </c>
      <c r="J9" s="129">
        <f>Buget_cerere!I75</f>
        <v>0</v>
      </c>
    </row>
    <row r="10" spans="1:10" x14ac:dyDescent="0.2">
      <c r="A10" s="310" t="s">
        <v>257</v>
      </c>
      <c r="B10" s="310" t="s">
        <v>466</v>
      </c>
      <c r="C10" s="311">
        <v>1</v>
      </c>
      <c r="D10" s="130">
        <f>Buget_cerere!C7</f>
        <v>0</v>
      </c>
      <c r="E10" s="130">
        <f>Buget_cerere!D7</f>
        <v>0</v>
      </c>
      <c r="F10" s="130">
        <f>Buget_cerere!E7</f>
        <v>0</v>
      </c>
      <c r="G10" s="130">
        <f>Buget_cerere!F7</f>
        <v>0</v>
      </c>
      <c r="H10" s="130">
        <f>Buget_cerere!G7</f>
        <v>0</v>
      </c>
      <c r="I10" s="130">
        <f>Buget_cerere!H7</f>
        <v>0</v>
      </c>
      <c r="J10" s="130">
        <f>Buget_cerere!I7</f>
        <v>0</v>
      </c>
    </row>
    <row r="11" spans="1:10" ht="24" x14ac:dyDescent="0.2">
      <c r="A11" s="310" t="s">
        <v>257</v>
      </c>
      <c r="B11" s="310" t="s">
        <v>467</v>
      </c>
      <c r="C11" s="311">
        <v>1</v>
      </c>
      <c r="D11" s="130">
        <f>Buget_cerere!C8</f>
        <v>0</v>
      </c>
      <c r="E11" s="130">
        <f>Buget_cerere!D8</f>
        <v>0</v>
      </c>
      <c r="F11" s="130">
        <f>Buget_cerere!E8</f>
        <v>0</v>
      </c>
      <c r="G11" s="130">
        <f>Buget_cerere!F8</f>
        <v>0</v>
      </c>
      <c r="H11" s="130">
        <f>Buget_cerere!G8</f>
        <v>0</v>
      </c>
      <c r="I11" s="130">
        <f>Buget_cerere!H8</f>
        <v>0</v>
      </c>
      <c r="J11" s="130">
        <f>Buget_cerere!I8</f>
        <v>0</v>
      </c>
    </row>
    <row r="12" spans="1:10" ht="24" x14ac:dyDescent="0.2">
      <c r="A12" s="310" t="s">
        <v>257</v>
      </c>
      <c r="B12" s="310" t="s">
        <v>468</v>
      </c>
      <c r="C12" s="311">
        <v>1</v>
      </c>
      <c r="D12" s="130">
        <f>Buget_cerere!C9</f>
        <v>0</v>
      </c>
      <c r="E12" s="130">
        <f>Buget_cerere!D9</f>
        <v>0</v>
      </c>
      <c r="F12" s="130">
        <f>Buget_cerere!E9</f>
        <v>0</v>
      </c>
      <c r="G12" s="130">
        <f>Buget_cerere!F9</f>
        <v>0</v>
      </c>
      <c r="H12" s="130">
        <f>Buget_cerere!G9</f>
        <v>0</v>
      </c>
      <c r="I12" s="130">
        <f>Buget_cerere!H9</f>
        <v>0</v>
      </c>
      <c r="J12" s="130">
        <f>Buget_cerere!I9</f>
        <v>0</v>
      </c>
    </row>
    <row r="13" spans="1:10" ht="28.9" customHeight="1" x14ac:dyDescent="0.2">
      <c r="A13" s="310" t="s">
        <v>257</v>
      </c>
      <c r="B13" s="310" t="s">
        <v>469</v>
      </c>
      <c r="C13" s="311">
        <v>1</v>
      </c>
      <c r="D13" s="130">
        <f>Buget_cerere!C13</f>
        <v>0</v>
      </c>
      <c r="E13" s="130">
        <f>Buget_cerere!D13</f>
        <v>0</v>
      </c>
      <c r="F13" s="130">
        <f>Buget_cerere!E13</f>
        <v>0</v>
      </c>
      <c r="G13" s="130">
        <f>Buget_cerere!F13</f>
        <v>0</v>
      </c>
      <c r="H13" s="130">
        <f>Buget_cerere!G13</f>
        <v>0</v>
      </c>
      <c r="I13" s="130">
        <f>Buget_cerere!H13</f>
        <v>0</v>
      </c>
      <c r="J13" s="130">
        <f>Buget_cerere!I13</f>
        <v>0</v>
      </c>
    </row>
    <row r="14" spans="1:10" ht="19.899999999999999" customHeight="1" x14ac:dyDescent="0.2">
      <c r="A14" s="310" t="s">
        <v>257</v>
      </c>
      <c r="B14" s="310" t="s">
        <v>470</v>
      </c>
      <c r="C14" s="311">
        <v>1</v>
      </c>
      <c r="D14" s="130">
        <f>Buget_cerere!C61</f>
        <v>0</v>
      </c>
      <c r="E14" s="130">
        <f>Buget_cerere!D61</f>
        <v>0</v>
      </c>
      <c r="F14" s="130">
        <f>Buget_cerere!E61</f>
        <v>0</v>
      </c>
      <c r="G14" s="130">
        <f>Buget_cerere!F61</f>
        <v>0</v>
      </c>
      <c r="H14" s="130">
        <f>Buget_cerere!G61</f>
        <v>0</v>
      </c>
      <c r="I14" s="130">
        <f>Buget_cerere!H61</f>
        <v>0</v>
      </c>
      <c r="J14" s="130">
        <f>Buget_cerere!I61</f>
        <v>0</v>
      </c>
    </row>
    <row r="15" spans="1:10" ht="24" x14ac:dyDescent="0.2">
      <c r="A15" s="310" t="s">
        <v>257</v>
      </c>
      <c r="B15" s="310" t="s">
        <v>432</v>
      </c>
      <c r="C15" s="311">
        <v>0</v>
      </c>
      <c r="D15" s="130">
        <f>Buget_cerere!C14+Buget_cerere!C62+Buget_cerere!C82+Buget_cerere!C85+Buget_cerere!C94</f>
        <v>0</v>
      </c>
      <c r="E15" s="130">
        <f>Buget_cerere!D14+Buget_cerere!D62+Buget_cerere!D82+Buget_cerere!D85+Buget_cerere!D94</f>
        <v>0</v>
      </c>
      <c r="F15" s="130">
        <f>Buget_cerere!E14+Buget_cerere!E62+Buget_cerere!E82+Buget_cerere!E85+Buget_cerere!E94</f>
        <v>0</v>
      </c>
      <c r="G15" s="130">
        <f>Buget_cerere!F14+Buget_cerere!F62+Buget_cerere!F82+Buget_cerere!F85+Buget_cerere!F94</f>
        <v>0</v>
      </c>
      <c r="H15" s="130">
        <f>Buget_cerere!G14+Buget_cerere!G62+Buget_cerere!G82+Buget_cerere!G85+Buget_cerere!G94</f>
        <v>0</v>
      </c>
      <c r="I15" s="130">
        <f>Buget_cerere!H14+Buget_cerere!H62+Buget_cerere!H82+Buget_cerere!H85+Buget_cerere!H94</f>
        <v>0</v>
      </c>
      <c r="J15" s="130">
        <f>Buget_cerere!I14+Buget_cerere!I62+Buget_cerere!I82+Buget_cerere!I85+Buget_cerere!I94</f>
        <v>0</v>
      </c>
    </row>
    <row r="16" spans="1:10" ht="24" x14ac:dyDescent="0.2">
      <c r="A16" s="310" t="s">
        <v>257</v>
      </c>
      <c r="B16" s="310" t="s">
        <v>471</v>
      </c>
      <c r="C16" s="311">
        <v>1</v>
      </c>
      <c r="D16" s="130">
        <f>Buget_cerere!C64</f>
        <v>0</v>
      </c>
      <c r="E16" s="130">
        <f>Buget_cerere!D64</f>
        <v>0</v>
      </c>
      <c r="F16" s="130">
        <f>Buget_cerere!E64</f>
        <v>0</v>
      </c>
      <c r="G16" s="130">
        <f>Buget_cerere!F64</f>
        <v>0</v>
      </c>
      <c r="H16" s="130">
        <f>Buget_cerere!G64</f>
        <v>0</v>
      </c>
      <c r="I16" s="130">
        <f>Buget_cerere!H64</f>
        <v>0</v>
      </c>
      <c r="J16" s="130">
        <f>Buget_cerere!I64</f>
        <v>0</v>
      </c>
    </row>
    <row r="17" spans="1:10" ht="24" x14ac:dyDescent="0.2">
      <c r="A17" s="310" t="s">
        <v>257</v>
      </c>
      <c r="B17" s="310" t="s">
        <v>472</v>
      </c>
      <c r="C17" s="311">
        <v>1</v>
      </c>
      <c r="D17" s="130">
        <f>Buget_cerere!C67</f>
        <v>0</v>
      </c>
      <c r="E17" s="130">
        <f>Buget_cerere!D67</f>
        <v>0</v>
      </c>
      <c r="F17" s="130">
        <f>Buget_cerere!E67</f>
        <v>0</v>
      </c>
      <c r="G17" s="130">
        <f>Buget_cerere!F67</f>
        <v>0</v>
      </c>
      <c r="H17" s="130">
        <f>Buget_cerere!G67</f>
        <v>0</v>
      </c>
      <c r="I17" s="130">
        <f>Buget_cerere!H67</f>
        <v>0</v>
      </c>
      <c r="J17" s="130">
        <f>Buget_cerere!I67</f>
        <v>0</v>
      </c>
    </row>
    <row r="18" spans="1:10" ht="24" x14ac:dyDescent="0.2">
      <c r="A18" s="310" t="s">
        <v>257</v>
      </c>
      <c r="B18" s="310" t="s">
        <v>473</v>
      </c>
      <c r="C18" s="311">
        <v>1</v>
      </c>
      <c r="D18" s="130">
        <f>Buget_cerere!C81</f>
        <v>0</v>
      </c>
      <c r="E18" s="130">
        <f>Buget_cerere!D81</f>
        <v>0</v>
      </c>
      <c r="F18" s="130">
        <f>Buget_cerere!E81</f>
        <v>0</v>
      </c>
      <c r="G18" s="130">
        <f>Buget_cerere!F81</f>
        <v>0</v>
      </c>
      <c r="H18" s="130">
        <f>Buget_cerere!G81</f>
        <v>0</v>
      </c>
      <c r="I18" s="130">
        <f>Buget_cerere!H81</f>
        <v>0</v>
      </c>
      <c r="J18" s="130">
        <f>Buget_cerere!I81</f>
        <v>0</v>
      </c>
    </row>
    <row r="19" spans="1:10" x14ac:dyDescent="0.2">
      <c r="A19" s="310" t="s">
        <v>257</v>
      </c>
      <c r="B19" s="310" t="s">
        <v>474</v>
      </c>
      <c r="C19" s="311">
        <v>1</v>
      </c>
      <c r="D19" s="130">
        <f>Buget_cerere!C84</f>
        <v>0</v>
      </c>
      <c r="E19" s="130">
        <f>Buget_cerere!D84</f>
        <v>0</v>
      </c>
      <c r="F19" s="130">
        <f>Buget_cerere!E84</f>
        <v>0</v>
      </c>
      <c r="G19" s="130">
        <f>Buget_cerere!F84</f>
        <v>0</v>
      </c>
      <c r="H19" s="130">
        <f>Buget_cerere!G84</f>
        <v>0</v>
      </c>
      <c r="I19" s="130">
        <f>Buget_cerere!H84</f>
        <v>0</v>
      </c>
      <c r="J19" s="130">
        <f>Buget_cerere!I84</f>
        <v>0</v>
      </c>
    </row>
    <row r="20" spans="1:10" x14ac:dyDescent="0.2">
      <c r="A20" s="310" t="s">
        <v>257</v>
      </c>
      <c r="B20" s="310" t="s">
        <v>475</v>
      </c>
      <c r="C20" s="311">
        <v>1</v>
      </c>
      <c r="D20" s="130">
        <f>Buget_cerere!C93</f>
        <v>0</v>
      </c>
      <c r="E20" s="130">
        <f>Buget_cerere!D93</f>
        <v>0</v>
      </c>
      <c r="F20" s="130">
        <f>Buget_cerere!E93</f>
        <v>0</v>
      </c>
      <c r="G20" s="130">
        <f>Buget_cerere!F93</f>
        <v>0</v>
      </c>
      <c r="H20" s="130">
        <f>Buget_cerere!G93</f>
        <v>0</v>
      </c>
      <c r="I20" s="130">
        <f>Buget_cerere!H93</f>
        <v>0</v>
      </c>
      <c r="J20" s="130">
        <f>Buget_cerere!I93</f>
        <v>0</v>
      </c>
    </row>
    <row r="21" spans="1:10" x14ac:dyDescent="0.2">
      <c r="A21" s="310" t="s">
        <v>257</v>
      </c>
      <c r="B21" s="310" t="s">
        <v>476</v>
      </c>
      <c r="C21" s="311">
        <v>1</v>
      </c>
      <c r="D21" s="130">
        <f>Buget_cerere!C98</f>
        <v>0</v>
      </c>
      <c r="E21" s="130">
        <f>Buget_cerere!D98</f>
        <v>0</v>
      </c>
      <c r="F21" s="130">
        <f>Buget_cerere!E98</f>
        <v>0</v>
      </c>
      <c r="G21" s="130">
        <f>Buget_cerere!F98</f>
        <v>0</v>
      </c>
      <c r="H21" s="130">
        <f>Buget_cerere!G98</f>
        <v>0</v>
      </c>
      <c r="I21" s="130">
        <f>Buget_cerere!H98</f>
        <v>0</v>
      </c>
      <c r="J21" s="130">
        <f>Buget_cerere!I98</f>
        <v>0</v>
      </c>
    </row>
    <row r="22" spans="1:10" x14ac:dyDescent="0.2">
      <c r="A22" s="310" t="s">
        <v>257</v>
      </c>
      <c r="B22" s="310" t="s">
        <v>477</v>
      </c>
      <c r="C22" s="311">
        <v>1</v>
      </c>
      <c r="D22" s="130">
        <f>Buget_cerere!C99</f>
        <v>0</v>
      </c>
      <c r="E22" s="130">
        <f>Buget_cerere!D99</f>
        <v>0</v>
      </c>
      <c r="F22" s="130">
        <f>Buget_cerere!E99</f>
        <v>0</v>
      </c>
      <c r="G22" s="130">
        <f>Buget_cerere!F99</f>
        <v>0</v>
      </c>
      <c r="H22" s="130">
        <f>Buget_cerere!G99</f>
        <v>0</v>
      </c>
      <c r="I22" s="130">
        <f>Buget_cerere!H99</f>
        <v>0</v>
      </c>
      <c r="J22" s="130">
        <f>Buget_cerere!I99</f>
        <v>0</v>
      </c>
    </row>
    <row r="23" spans="1:10" x14ac:dyDescent="0.2">
      <c r="A23" s="312" t="s">
        <v>262</v>
      </c>
      <c r="B23" s="312" t="s">
        <v>478</v>
      </c>
      <c r="C23" s="313">
        <v>1</v>
      </c>
      <c r="D23" s="131">
        <f>Buget_cerere!C18</f>
        <v>0</v>
      </c>
      <c r="E23" s="131">
        <f>Buget_cerere!D18</f>
        <v>0</v>
      </c>
      <c r="F23" s="131">
        <f>Buget_cerere!E18</f>
        <v>0</v>
      </c>
      <c r="G23" s="131">
        <f>Buget_cerere!F18</f>
        <v>0</v>
      </c>
      <c r="H23" s="131">
        <f>Buget_cerere!G18</f>
        <v>0</v>
      </c>
      <c r="I23" s="131">
        <f>Buget_cerere!H18</f>
        <v>0</v>
      </c>
      <c r="J23" s="131">
        <f>Buget_cerere!I18</f>
        <v>0</v>
      </c>
    </row>
    <row r="24" spans="1:10" x14ac:dyDescent="0.2">
      <c r="A24" s="312" t="s">
        <v>262</v>
      </c>
      <c r="B24" s="312" t="s">
        <v>479</v>
      </c>
      <c r="C24" s="313">
        <v>1</v>
      </c>
      <c r="D24" s="131">
        <f>Buget_cerere!C19</f>
        <v>0</v>
      </c>
      <c r="E24" s="131">
        <f>Buget_cerere!D19</f>
        <v>0</v>
      </c>
      <c r="F24" s="131">
        <f>Buget_cerere!E19</f>
        <v>0</v>
      </c>
      <c r="G24" s="131">
        <f>Buget_cerere!F19</f>
        <v>0</v>
      </c>
      <c r="H24" s="131">
        <f>Buget_cerere!G19</f>
        <v>0</v>
      </c>
      <c r="I24" s="131">
        <f>Buget_cerere!H19</f>
        <v>0</v>
      </c>
      <c r="J24" s="131">
        <f>Buget_cerere!I19</f>
        <v>0</v>
      </c>
    </row>
    <row r="25" spans="1:10" x14ac:dyDescent="0.2">
      <c r="A25" s="312" t="s">
        <v>262</v>
      </c>
      <c r="B25" s="312" t="s">
        <v>431</v>
      </c>
      <c r="C25" s="313">
        <v>1</v>
      </c>
      <c r="D25" s="131">
        <f>Buget_cerere!C20</f>
        <v>0</v>
      </c>
      <c r="E25" s="131">
        <f>Buget_cerere!D20</f>
        <v>0</v>
      </c>
      <c r="F25" s="131">
        <f>Buget_cerere!E20</f>
        <v>0</v>
      </c>
      <c r="G25" s="131">
        <f>Buget_cerere!F20</f>
        <v>0</v>
      </c>
      <c r="H25" s="131">
        <f>Buget_cerere!G20</f>
        <v>0</v>
      </c>
      <c r="I25" s="131">
        <f>Buget_cerere!H20</f>
        <v>0</v>
      </c>
      <c r="J25" s="131">
        <f>Buget_cerere!I20</f>
        <v>0</v>
      </c>
    </row>
    <row r="26" spans="1:10" ht="24" x14ac:dyDescent="0.2">
      <c r="A26" s="312" t="s">
        <v>262</v>
      </c>
      <c r="B26" s="312" t="s">
        <v>480</v>
      </c>
      <c r="C26" s="313">
        <v>1</v>
      </c>
      <c r="D26" s="131">
        <f>Buget_cerere!C22</f>
        <v>0</v>
      </c>
      <c r="E26" s="131">
        <f>Buget_cerere!D22</f>
        <v>0</v>
      </c>
      <c r="F26" s="131">
        <f>Buget_cerere!E22</f>
        <v>0</v>
      </c>
      <c r="G26" s="131">
        <f>Buget_cerere!F22</f>
        <v>0</v>
      </c>
      <c r="H26" s="131">
        <f>Buget_cerere!G22</f>
        <v>0</v>
      </c>
      <c r="I26" s="131">
        <f>Buget_cerere!H22</f>
        <v>0</v>
      </c>
      <c r="J26" s="131">
        <f>Buget_cerere!I22</f>
        <v>0</v>
      </c>
    </row>
    <row r="27" spans="1:10" ht="18.600000000000001" customHeight="1" x14ac:dyDescent="0.2">
      <c r="A27" s="312" t="s">
        <v>262</v>
      </c>
      <c r="B27" s="312" t="s">
        <v>481</v>
      </c>
      <c r="C27" s="313">
        <v>1</v>
      </c>
      <c r="D27" s="131">
        <f>Buget_cerere!C24</f>
        <v>0</v>
      </c>
      <c r="E27" s="131">
        <f>Buget_cerere!D24</f>
        <v>0</v>
      </c>
      <c r="F27" s="131">
        <f>Buget_cerere!E24</f>
        <v>0</v>
      </c>
      <c r="G27" s="131">
        <f>Buget_cerere!F24</f>
        <v>0</v>
      </c>
      <c r="H27" s="131">
        <f>Buget_cerere!G24</f>
        <v>0</v>
      </c>
      <c r="I27" s="131">
        <f>Buget_cerere!H24</f>
        <v>0</v>
      </c>
      <c r="J27" s="131">
        <f>Buget_cerere!I24</f>
        <v>0</v>
      </c>
    </row>
    <row r="28" spans="1:10" ht="24" x14ac:dyDescent="0.2">
      <c r="A28" s="312" t="s">
        <v>262</v>
      </c>
      <c r="B28" s="312" t="s">
        <v>482</v>
      </c>
      <c r="C28" s="313">
        <v>1</v>
      </c>
      <c r="D28" s="131">
        <f>Buget_cerere!C25</f>
        <v>0</v>
      </c>
      <c r="E28" s="131">
        <f>Buget_cerere!D25</f>
        <v>0</v>
      </c>
      <c r="F28" s="131">
        <f>Buget_cerere!E25</f>
        <v>0</v>
      </c>
      <c r="G28" s="131">
        <f>Buget_cerere!F25</f>
        <v>0</v>
      </c>
      <c r="H28" s="131">
        <f>Buget_cerere!G25</f>
        <v>0</v>
      </c>
      <c r="I28" s="131">
        <f>Buget_cerere!H25</f>
        <v>0</v>
      </c>
      <c r="J28" s="131">
        <f>Buget_cerere!I25</f>
        <v>0</v>
      </c>
    </row>
    <row r="29" spans="1:10" x14ac:dyDescent="0.2">
      <c r="A29" s="312" t="s">
        <v>262</v>
      </c>
      <c r="B29" s="312" t="s">
        <v>483</v>
      </c>
      <c r="C29" s="313">
        <v>1</v>
      </c>
      <c r="D29" s="131">
        <f>Buget_cerere!C27</f>
        <v>0</v>
      </c>
      <c r="E29" s="131">
        <f>Buget_cerere!D27</f>
        <v>0</v>
      </c>
      <c r="F29" s="131">
        <f>Buget_cerere!E27</f>
        <v>0</v>
      </c>
      <c r="G29" s="131">
        <f>Buget_cerere!F27</f>
        <v>0</v>
      </c>
      <c r="H29" s="131">
        <f>Buget_cerere!G27</f>
        <v>0</v>
      </c>
      <c r="I29" s="131">
        <f>Buget_cerere!H27</f>
        <v>0</v>
      </c>
      <c r="J29" s="131">
        <f>Buget_cerere!I27</f>
        <v>0</v>
      </c>
    </row>
    <row r="30" spans="1:10" x14ac:dyDescent="0.2">
      <c r="A30" s="312" t="s">
        <v>262</v>
      </c>
      <c r="B30" s="312" t="s">
        <v>484</v>
      </c>
      <c r="C30" s="313">
        <v>1</v>
      </c>
      <c r="D30" s="131">
        <f>Buget_cerere!C28</f>
        <v>0</v>
      </c>
      <c r="E30" s="131">
        <f>Buget_cerere!D28</f>
        <v>0</v>
      </c>
      <c r="F30" s="131">
        <f>Buget_cerere!E28</f>
        <v>0</v>
      </c>
      <c r="G30" s="131">
        <f>Buget_cerere!F28</f>
        <v>0</v>
      </c>
      <c r="H30" s="131">
        <f>Buget_cerere!G28</f>
        <v>0</v>
      </c>
      <c r="I30" s="131">
        <f>Buget_cerere!H28</f>
        <v>0</v>
      </c>
      <c r="J30" s="131">
        <f>Buget_cerere!I28</f>
        <v>0</v>
      </c>
    </row>
    <row r="31" spans="1:10" ht="36" x14ac:dyDescent="0.2">
      <c r="A31" s="312" t="s">
        <v>262</v>
      </c>
      <c r="B31" s="312" t="s">
        <v>485</v>
      </c>
      <c r="C31" s="313">
        <v>1</v>
      </c>
      <c r="D31" s="131">
        <f>Buget_cerere!C30</f>
        <v>0</v>
      </c>
      <c r="E31" s="131">
        <f>Buget_cerere!D30</f>
        <v>0</v>
      </c>
      <c r="F31" s="131">
        <f>Buget_cerere!E30</f>
        <v>0</v>
      </c>
      <c r="G31" s="131">
        <f>Buget_cerere!F30</f>
        <v>0</v>
      </c>
      <c r="H31" s="131">
        <f>Buget_cerere!G30</f>
        <v>0</v>
      </c>
      <c r="I31" s="131">
        <f>Buget_cerere!H30</f>
        <v>0</v>
      </c>
      <c r="J31" s="131">
        <f>Buget_cerere!I30</f>
        <v>0</v>
      </c>
    </row>
    <row r="32" spans="1:10" ht="36" x14ac:dyDescent="0.2">
      <c r="A32" s="312" t="s">
        <v>262</v>
      </c>
      <c r="B32" s="312" t="s">
        <v>486</v>
      </c>
      <c r="C32" s="313">
        <v>1</v>
      </c>
      <c r="D32" s="131">
        <f>Buget_cerere!C32</f>
        <v>0</v>
      </c>
      <c r="E32" s="131">
        <f>Buget_cerere!D32</f>
        <v>0</v>
      </c>
      <c r="F32" s="131">
        <f>Buget_cerere!E32</f>
        <v>0</v>
      </c>
      <c r="G32" s="131">
        <f>Buget_cerere!F32</f>
        <v>0</v>
      </c>
      <c r="H32" s="131">
        <f>Buget_cerere!G32</f>
        <v>0</v>
      </c>
      <c r="I32" s="131">
        <f>Buget_cerere!H32</f>
        <v>0</v>
      </c>
      <c r="J32" s="131">
        <f>Buget_cerere!I32</f>
        <v>0</v>
      </c>
    </row>
    <row r="33" spans="1:13" ht="24" x14ac:dyDescent="0.2">
      <c r="A33" s="312" t="s">
        <v>262</v>
      </c>
      <c r="B33" s="312" t="s">
        <v>487</v>
      </c>
      <c r="C33" s="313">
        <v>1</v>
      </c>
      <c r="D33" s="131">
        <f>Buget_cerere!C34</f>
        <v>0</v>
      </c>
      <c r="E33" s="131">
        <f>Buget_cerere!D34</f>
        <v>0</v>
      </c>
      <c r="F33" s="131">
        <f>Buget_cerere!E34</f>
        <v>0</v>
      </c>
      <c r="G33" s="131">
        <f>Buget_cerere!F34</f>
        <v>0</v>
      </c>
      <c r="H33" s="131">
        <f>Buget_cerere!G34</f>
        <v>0</v>
      </c>
      <c r="I33" s="131">
        <f>Buget_cerere!H34</f>
        <v>0</v>
      </c>
      <c r="J33" s="131">
        <f>Buget_cerere!I34</f>
        <v>0</v>
      </c>
    </row>
    <row r="34" spans="1:13" x14ac:dyDescent="0.2">
      <c r="A34" s="312" t="s">
        <v>262</v>
      </c>
      <c r="B34" s="312" t="s">
        <v>488</v>
      </c>
      <c r="C34" s="313">
        <v>1</v>
      </c>
      <c r="D34" s="131">
        <f>Buget_cerere!C37</f>
        <v>0</v>
      </c>
      <c r="E34" s="131">
        <f>Buget_cerere!D37</f>
        <v>0</v>
      </c>
      <c r="F34" s="131">
        <f>Buget_cerere!E37</f>
        <v>0</v>
      </c>
      <c r="G34" s="131">
        <f>Buget_cerere!F37</f>
        <v>0</v>
      </c>
      <c r="H34" s="131">
        <f>Buget_cerere!G37</f>
        <v>0</v>
      </c>
      <c r="I34" s="131">
        <f>Buget_cerere!H37</f>
        <v>0</v>
      </c>
      <c r="J34" s="131">
        <f>Buget_cerere!I37</f>
        <v>0</v>
      </c>
    </row>
    <row r="35" spans="1:13" ht="24" x14ac:dyDescent="0.2">
      <c r="A35" s="312" t="s">
        <v>262</v>
      </c>
      <c r="B35" s="312" t="s">
        <v>489</v>
      </c>
      <c r="C35" s="313">
        <v>1</v>
      </c>
      <c r="D35" s="131">
        <f>Buget_cerere!C50+Buget_cerere!C53</f>
        <v>0</v>
      </c>
      <c r="E35" s="131">
        <f>Buget_cerere!D50+Buget_cerere!D53</f>
        <v>0</v>
      </c>
      <c r="F35" s="131">
        <f>Buget_cerere!E50+Buget_cerere!E53</f>
        <v>0</v>
      </c>
      <c r="G35" s="131">
        <f>Buget_cerere!F50+Buget_cerere!F53</f>
        <v>0</v>
      </c>
      <c r="H35" s="131">
        <f>Buget_cerere!G50+Buget_cerere!G53</f>
        <v>0</v>
      </c>
      <c r="I35" s="131">
        <f>Buget_cerere!H50+Buget_cerere!H53</f>
        <v>0</v>
      </c>
      <c r="J35" s="131">
        <f>Buget_cerere!I50+Buget_cerere!I53</f>
        <v>0</v>
      </c>
    </row>
    <row r="36" spans="1:13" x14ac:dyDescent="0.2">
      <c r="A36" s="312" t="s">
        <v>262</v>
      </c>
      <c r="B36" s="312" t="s">
        <v>490</v>
      </c>
      <c r="C36" s="313">
        <v>1</v>
      </c>
      <c r="D36" s="131">
        <f>Buget_cerere!C56</f>
        <v>0</v>
      </c>
      <c r="E36" s="131">
        <f>Buget_cerere!D56</f>
        <v>0</v>
      </c>
      <c r="F36" s="131">
        <f>Buget_cerere!E56</f>
        <v>0</v>
      </c>
      <c r="G36" s="131">
        <f>Buget_cerere!F56</f>
        <v>0</v>
      </c>
      <c r="H36" s="131">
        <f>Buget_cerere!G56</f>
        <v>0</v>
      </c>
      <c r="I36" s="131">
        <f>Buget_cerere!H56</f>
        <v>0</v>
      </c>
      <c r="J36" s="131">
        <f>Buget_cerere!I56</f>
        <v>0</v>
      </c>
    </row>
    <row r="37" spans="1:13" ht="35.450000000000003" customHeight="1" x14ac:dyDescent="0.2">
      <c r="A37" s="312" t="s">
        <v>262</v>
      </c>
      <c r="B37" s="312" t="s">
        <v>556</v>
      </c>
      <c r="C37" s="313"/>
      <c r="D37" s="131">
        <f>Buget_cerere!C23+Buget_cerere!C31+Buget_cerere!C35+Buget_cerere!C38+Buget_cerere!C51+Buget_cerere!C54+Buget_cerere!C57</f>
        <v>0</v>
      </c>
      <c r="E37" s="131">
        <f>Buget_cerere!D23+Buget_cerere!D31+Buget_cerere!D35+Buget_cerere!D38+Buget_cerere!D51+Buget_cerere!D54+Buget_cerere!D57</f>
        <v>0</v>
      </c>
      <c r="F37" s="131">
        <f>Buget_cerere!E23+Buget_cerere!E31+Buget_cerere!E35+Buget_cerere!E38+Buget_cerere!E51+Buget_cerere!E54+Buget_cerere!E57</f>
        <v>0</v>
      </c>
      <c r="G37" s="131">
        <f>Buget_cerere!F23+Buget_cerere!F31+Buget_cerere!F35+Buget_cerere!F38+Buget_cerere!F51+Buget_cerere!F54+Buget_cerere!F57</f>
        <v>0</v>
      </c>
      <c r="H37" s="131">
        <f>Buget_cerere!G23+Buget_cerere!G31+Buget_cerere!G35+Buget_cerere!G38+Buget_cerere!G51+Buget_cerere!G54+Buget_cerere!G57</f>
        <v>0</v>
      </c>
      <c r="I37" s="131">
        <f>Buget_cerere!H23+Buget_cerere!H31+Buget_cerere!H35+Buget_cerere!H38+Buget_cerere!H51+Buget_cerere!H54+Buget_cerere!H57</f>
        <v>0</v>
      </c>
      <c r="J37" s="131">
        <f>Buget_cerere!I23+Buget_cerere!I31+Buget_cerere!I35+Buget_cerere!I38+Buget_cerere!I51+Buget_cerere!I54+Buget_cerere!I57</f>
        <v>0</v>
      </c>
    </row>
    <row r="38" spans="1:13" ht="26.45" customHeight="1" x14ac:dyDescent="0.2">
      <c r="A38" s="312" t="s">
        <v>262</v>
      </c>
      <c r="B38" s="312" t="s">
        <v>491</v>
      </c>
      <c r="C38" s="313">
        <v>0</v>
      </c>
      <c r="D38" s="131">
        <f>Buget_cerere!C45</f>
        <v>0</v>
      </c>
      <c r="E38" s="131">
        <f>Buget_cerere!D45</f>
        <v>0</v>
      </c>
      <c r="F38" s="131">
        <f>Buget_cerere!E45</f>
        <v>0</v>
      </c>
      <c r="G38" s="131">
        <f>Buget_cerere!F45</f>
        <v>0</v>
      </c>
      <c r="H38" s="131">
        <f>Buget_cerere!G45</f>
        <v>0</v>
      </c>
      <c r="I38" s="131">
        <f>Buget_cerere!H45</f>
        <v>0</v>
      </c>
      <c r="J38" s="131">
        <f>Buget_cerere!I45</f>
        <v>0</v>
      </c>
      <c r="M38" s="317"/>
    </row>
    <row r="39" spans="1:13" ht="24" x14ac:dyDescent="0.2">
      <c r="A39" s="310" t="s">
        <v>282</v>
      </c>
      <c r="B39" s="310" t="s">
        <v>492</v>
      </c>
      <c r="C39" s="311">
        <v>1</v>
      </c>
      <c r="D39" s="130">
        <f>Buget_cerere!C87</f>
        <v>0</v>
      </c>
      <c r="E39" s="130">
        <f>Buget_cerere!D87</f>
        <v>0</v>
      </c>
      <c r="F39" s="130">
        <f>Buget_cerere!E87</f>
        <v>0</v>
      </c>
      <c r="G39" s="130">
        <f>Buget_cerere!F87</f>
        <v>0</v>
      </c>
      <c r="H39" s="130">
        <f>Buget_cerere!G87</f>
        <v>0</v>
      </c>
      <c r="I39" s="130">
        <f>Buget_cerere!H87</f>
        <v>0</v>
      </c>
      <c r="J39" s="130">
        <f>Buget_cerere!I87</f>
        <v>0</v>
      </c>
    </row>
    <row r="40" spans="1:13" ht="24" x14ac:dyDescent="0.2">
      <c r="A40" s="310" t="s">
        <v>282</v>
      </c>
      <c r="B40" s="310" t="s">
        <v>493</v>
      </c>
      <c r="C40" s="311">
        <v>1</v>
      </c>
      <c r="D40" s="130">
        <f>Buget_cerere!C88</f>
        <v>0</v>
      </c>
      <c r="E40" s="130">
        <f>Buget_cerere!D88</f>
        <v>0</v>
      </c>
      <c r="F40" s="130">
        <f>Buget_cerere!E88</f>
        <v>0</v>
      </c>
      <c r="G40" s="130">
        <f>Buget_cerere!F88</f>
        <v>0</v>
      </c>
      <c r="H40" s="130">
        <f>Buget_cerere!G88</f>
        <v>0</v>
      </c>
      <c r="I40" s="130">
        <f>Buget_cerere!H88</f>
        <v>0</v>
      </c>
      <c r="J40" s="130">
        <f>Buget_cerere!I88</f>
        <v>0</v>
      </c>
    </row>
    <row r="41" spans="1:13" ht="36" x14ac:dyDescent="0.2">
      <c r="A41" s="310" t="s">
        <v>282</v>
      </c>
      <c r="B41" s="310" t="s">
        <v>494</v>
      </c>
      <c r="C41" s="311">
        <v>1</v>
      </c>
      <c r="D41" s="130">
        <f>Buget_cerere!C89</f>
        <v>0</v>
      </c>
      <c r="E41" s="130">
        <f>Buget_cerere!D89</f>
        <v>0</v>
      </c>
      <c r="F41" s="130">
        <f>Buget_cerere!E89</f>
        <v>0</v>
      </c>
      <c r="G41" s="130">
        <f>Buget_cerere!F89</f>
        <v>0</v>
      </c>
      <c r="H41" s="130">
        <f>Buget_cerere!G89</f>
        <v>0</v>
      </c>
      <c r="I41" s="130">
        <f>Buget_cerere!H89</f>
        <v>0</v>
      </c>
      <c r="J41" s="130">
        <f>Buget_cerere!I89</f>
        <v>0</v>
      </c>
    </row>
    <row r="42" spans="1:13" ht="24" x14ac:dyDescent="0.2">
      <c r="A42" s="310" t="s">
        <v>282</v>
      </c>
      <c r="B42" s="310" t="s">
        <v>208</v>
      </c>
      <c r="C42" s="311">
        <v>1</v>
      </c>
      <c r="D42" s="130">
        <f>Buget_cerere!C90</f>
        <v>0</v>
      </c>
      <c r="E42" s="130">
        <f>Buget_cerere!D90</f>
        <v>0</v>
      </c>
      <c r="F42" s="130">
        <f>Buget_cerere!E90</f>
        <v>0</v>
      </c>
      <c r="G42" s="130">
        <f>Buget_cerere!F90</f>
        <v>0</v>
      </c>
      <c r="H42" s="130">
        <f>Buget_cerere!G90</f>
        <v>0</v>
      </c>
      <c r="I42" s="130">
        <f>Buget_cerere!H90</f>
        <v>0</v>
      </c>
      <c r="J42" s="130">
        <f>Buget_cerere!I90</f>
        <v>0</v>
      </c>
    </row>
    <row r="43" spans="1:13" ht="24" x14ac:dyDescent="0.2">
      <c r="A43" s="310" t="s">
        <v>282</v>
      </c>
      <c r="B43" s="310" t="s">
        <v>285</v>
      </c>
      <c r="C43" s="311">
        <v>1</v>
      </c>
      <c r="D43" s="130">
        <f>Buget_cerere!C91</f>
        <v>0</v>
      </c>
      <c r="E43" s="130">
        <f>Buget_cerere!D91</f>
        <v>0</v>
      </c>
      <c r="F43" s="130">
        <f>Buget_cerere!E91</f>
        <v>0</v>
      </c>
      <c r="G43" s="130">
        <f>Buget_cerere!F91</f>
        <v>0</v>
      </c>
      <c r="H43" s="130">
        <f>Buget_cerere!G91</f>
        <v>0</v>
      </c>
      <c r="I43" s="130">
        <f>Buget_cerere!H91</f>
        <v>0</v>
      </c>
      <c r="J43" s="130">
        <f>Buget_cerere!I91</f>
        <v>0</v>
      </c>
    </row>
    <row r="44" spans="1:13" ht="24" x14ac:dyDescent="0.2">
      <c r="A44" s="306" t="s">
        <v>296</v>
      </c>
      <c r="B44" s="306" t="s">
        <v>387</v>
      </c>
      <c r="C44" s="307">
        <v>0</v>
      </c>
      <c r="D44" s="368">
        <f>Buget_cerere!C111</f>
        <v>0</v>
      </c>
      <c r="E44" s="368">
        <f>Buget_cerere!D111</f>
        <v>0</v>
      </c>
      <c r="F44" s="368">
        <f>Buget_cerere!E111</f>
        <v>0</v>
      </c>
      <c r="G44" s="368">
        <f>Buget_cerere!F111</f>
        <v>0</v>
      </c>
      <c r="H44" s="368">
        <f>Buget_cerere!G111</f>
        <v>0</v>
      </c>
      <c r="I44" s="368">
        <f>Buget_cerere!H111</f>
        <v>0</v>
      </c>
      <c r="J44" s="368">
        <f>Buget_cerere!I111</f>
        <v>0</v>
      </c>
    </row>
    <row r="45" spans="1:13" x14ac:dyDescent="0.2">
      <c r="A45" s="494" t="s">
        <v>0</v>
      </c>
      <c r="B45" s="495"/>
      <c r="D45" s="303">
        <f t="shared" ref="D45:J45" si="0">D44+D43+D42+D41+D40+D39+D38+D37+D36+D35++D34+D33+D32+D31+D30+D29+D28++D27+D26+D25+D24+D23+D22+D21+D20+D19+D18+D17+D16+D15+D14+D13+D12+D11+D10+D9+D8+D7+D6+D5+D4+D3</f>
        <v>0</v>
      </c>
      <c r="E45" s="303">
        <f t="shared" si="0"/>
        <v>0</v>
      </c>
      <c r="F45" s="303">
        <f t="shared" si="0"/>
        <v>0</v>
      </c>
      <c r="G45" s="303">
        <f t="shared" si="0"/>
        <v>0</v>
      </c>
      <c r="H45" s="303">
        <f t="shared" si="0"/>
        <v>0</v>
      </c>
      <c r="I45" s="303">
        <f t="shared" si="0"/>
        <v>0</v>
      </c>
      <c r="J45" s="303">
        <f t="shared" si="0"/>
        <v>0</v>
      </c>
    </row>
    <row r="46" spans="1:13" x14ac:dyDescent="0.2">
      <c r="D46" s="132" t="str">
        <f>IF(D45=Buget_cerere!C110,"OK","ERROR")</f>
        <v>OK</v>
      </c>
      <c r="E46" s="132" t="str">
        <f>IF(E45=Buget_cerere!D110,"OK","ERROR")</f>
        <v>OK</v>
      </c>
      <c r="F46" s="132" t="str">
        <f>IF(F45=Buget_cerere!E110,"OK","ERROR")</f>
        <v>OK</v>
      </c>
      <c r="G46" s="132" t="str">
        <f>IF(G45=Buget_cerere!F110,"OK","ERROR")</f>
        <v>OK</v>
      </c>
      <c r="H46" s="132" t="str">
        <f>IF(H45=Buget_cerere!G110,"OK","ERROR")</f>
        <v>OK</v>
      </c>
      <c r="I46" s="132" t="str">
        <f>IF(I45=Buget_cerere!H110,"OK","ERROR")</f>
        <v>OK</v>
      </c>
      <c r="J46" s="132" t="str">
        <f>IF(J45=Buget_cerere!I110,"OK","ERROR")</f>
        <v>OK</v>
      </c>
    </row>
    <row r="48" spans="1:13" x14ac:dyDescent="0.2">
      <c r="D48" s="317"/>
      <c r="E48" s="317"/>
      <c r="F48" s="317"/>
      <c r="G48" s="317"/>
      <c r="H48" s="317"/>
      <c r="I48" s="317"/>
      <c r="J48" s="317"/>
    </row>
    <row r="49" spans="4:10" x14ac:dyDescent="0.2">
      <c r="D49" s="317"/>
      <c r="E49" s="317"/>
      <c r="F49" s="317"/>
      <c r="G49" s="317"/>
      <c r="H49" s="317"/>
      <c r="I49" s="317"/>
      <c r="J49" s="317"/>
    </row>
  </sheetData>
  <sheetProtection algorithmName="SHA-512" hashValue="tuNM38EnK6SX1XRKOu+iXWdj96KNiE1CIVVGX0zdVBij8EoXZuM29puSitS4dJ5zzKOt8p8nqAkztZC3xCg1Jg==" saltValue="kYjhBT1mi8cAMABR7O3N7g==" spinCount="100000" sheet="1" objects="1" scenarios="1"/>
  <mergeCells count="8">
    <mergeCell ref="J1:J2"/>
    <mergeCell ref="A45:B45"/>
    <mergeCell ref="A1:A2"/>
    <mergeCell ref="B1:B2"/>
    <mergeCell ref="D1:E1"/>
    <mergeCell ref="F1:F2"/>
    <mergeCell ref="G1:H1"/>
    <mergeCell ref="I1:I2"/>
  </mergeCells>
  <conditionalFormatting sqref="D46:J46">
    <cfRule type="cellIs" dxfId="1" priority="1" operator="equal">
      <formula>"error"</formula>
    </cfRule>
  </conditionalFormatting>
  <pageMargins left="0.2" right="0.2" top="0.5" bottom="0.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05"/>
  <sheetViews>
    <sheetView workbookViewId="0">
      <pane xSplit="3" ySplit="2" topLeftCell="D84" activePane="bottomRight" state="frozen"/>
      <selection pane="topRight" activeCell="C1" sqref="C1"/>
      <selection pane="bottomLeft" activeCell="A8" sqref="A8"/>
      <selection pane="bottomRight" activeCell="D79" sqref="D79:AG80"/>
    </sheetView>
  </sheetViews>
  <sheetFormatPr defaultColWidth="8.85546875" defaultRowHeight="9.75" x14ac:dyDescent="0.15"/>
  <cols>
    <col min="1" max="1" width="4.140625" style="149" hidden="1" customWidth="1"/>
    <col min="2" max="2" width="4.140625" style="149" customWidth="1"/>
    <col min="3" max="3" width="23" style="218" customWidth="1"/>
    <col min="4" max="5" width="10.7109375" style="219" bestFit="1" customWidth="1"/>
    <col min="6" max="6" width="11.7109375" style="219" customWidth="1"/>
    <col min="7" max="17" width="10.7109375" style="219" bestFit="1" customWidth="1"/>
    <col min="18" max="23" width="10.7109375" style="220" bestFit="1" customWidth="1"/>
    <col min="24" max="28" width="9.7109375" style="149" customWidth="1"/>
    <col min="29" max="33" width="9.28515625" style="149" bestFit="1" customWidth="1"/>
    <col min="34" max="43" width="9.28515625" style="149" hidden="1" customWidth="1"/>
    <col min="44" max="16384" width="8.85546875" style="149"/>
  </cols>
  <sheetData>
    <row r="1" spans="1:43" ht="15.6" customHeight="1" x14ac:dyDescent="0.15">
      <c r="B1" s="150"/>
      <c r="C1" s="497" t="s">
        <v>73</v>
      </c>
      <c r="D1" s="497"/>
      <c r="E1" s="497"/>
      <c r="F1" s="497"/>
      <c r="G1" s="497"/>
      <c r="H1" s="497"/>
      <c r="I1" s="497"/>
      <c r="J1" s="497"/>
      <c r="K1" s="497"/>
      <c r="L1" s="497"/>
      <c r="M1" s="497"/>
      <c r="N1" s="497"/>
      <c r="O1" s="497" t="s">
        <v>73</v>
      </c>
      <c r="P1" s="497"/>
      <c r="Q1" s="497"/>
      <c r="R1" s="497"/>
      <c r="S1" s="497"/>
      <c r="T1" s="497"/>
      <c r="U1" s="497"/>
      <c r="V1" s="497"/>
      <c r="W1" s="497"/>
      <c r="X1" s="497"/>
      <c r="Y1" s="497"/>
      <c r="Z1" s="497"/>
      <c r="AA1" s="497" t="s">
        <v>73</v>
      </c>
      <c r="AB1" s="497"/>
      <c r="AC1" s="497"/>
      <c r="AD1" s="497"/>
      <c r="AE1" s="497"/>
      <c r="AF1" s="497"/>
      <c r="AG1" s="497"/>
      <c r="AH1" s="497"/>
      <c r="AI1" s="497"/>
      <c r="AJ1" s="497"/>
      <c r="AK1" s="497"/>
      <c r="AL1" s="497"/>
      <c r="AM1" s="498" t="s">
        <v>73</v>
      </c>
      <c r="AN1" s="498"/>
      <c r="AO1" s="498"/>
      <c r="AP1" s="498"/>
      <c r="AQ1" s="498"/>
    </row>
    <row r="2" spans="1:43" s="151" customFormat="1" ht="19.149999999999999" customHeight="1" x14ac:dyDescent="0.2">
      <c r="B2" s="152"/>
      <c r="C2" s="499"/>
      <c r="D2" s="499"/>
      <c r="E2" s="499"/>
      <c r="F2" s="499"/>
      <c r="G2" s="499"/>
      <c r="H2" s="499"/>
      <c r="I2" s="154"/>
      <c r="J2" s="154"/>
      <c r="K2" s="154"/>
      <c r="L2" s="154"/>
      <c r="M2" s="154"/>
      <c r="N2" s="155"/>
      <c r="O2" s="155"/>
      <c r="P2" s="155"/>
      <c r="Q2" s="155"/>
      <c r="R2" s="155"/>
      <c r="S2" s="155"/>
      <c r="T2" s="155"/>
      <c r="U2" s="155"/>
      <c r="V2" s="155"/>
      <c r="W2" s="155"/>
      <c r="X2" s="152"/>
      <c r="Y2" s="152"/>
      <c r="Z2" s="152"/>
      <c r="AA2" s="152"/>
      <c r="AB2" s="152"/>
      <c r="AC2" s="152"/>
      <c r="AD2" s="152"/>
      <c r="AE2" s="152"/>
      <c r="AF2" s="152"/>
      <c r="AG2" s="152"/>
      <c r="AH2" s="152"/>
      <c r="AI2" s="152"/>
      <c r="AJ2" s="152"/>
      <c r="AK2" s="152"/>
      <c r="AL2" s="152"/>
      <c r="AM2" s="152"/>
      <c r="AN2" s="152"/>
      <c r="AO2" s="152"/>
      <c r="AP2" s="152"/>
      <c r="AQ2" s="152"/>
    </row>
    <row r="3" spans="1:43" s="151" customFormat="1" ht="14.45" customHeight="1" x14ac:dyDescent="0.2">
      <c r="B3" s="152"/>
      <c r="C3" s="153"/>
      <c r="D3" s="156">
        <v>1</v>
      </c>
      <c r="E3" s="156">
        <v>2</v>
      </c>
      <c r="F3" s="156">
        <v>3</v>
      </c>
      <c r="G3" s="156">
        <v>4</v>
      </c>
      <c r="H3" s="156">
        <v>5</v>
      </c>
      <c r="I3" s="156">
        <v>6</v>
      </c>
      <c r="J3" s="156">
        <v>7</v>
      </c>
      <c r="K3" s="156">
        <v>8</v>
      </c>
      <c r="L3" s="156">
        <v>9</v>
      </c>
      <c r="M3" s="156">
        <v>10</v>
      </c>
      <c r="N3" s="156">
        <v>11</v>
      </c>
      <c r="O3" s="156">
        <v>12</v>
      </c>
      <c r="P3" s="156">
        <v>13</v>
      </c>
      <c r="Q3" s="156">
        <v>14</v>
      </c>
      <c r="R3" s="156">
        <v>15</v>
      </c>
      <c r="S3" s="156">
        <v>16</v>
      </c>
      <c r="T3" s="156">
        <v>17</v>
      </c>
      <c r="U3" s="156">
        <v>18</v>
      </c>
      <c r="V3" s="156">
        <v>19</v>
      </c>
      <c r="W3" s="156">
        <v>20</v>
      </c>
      <c r="X3" s="156">
        <v>21</v>
      </c>
      <c r="Y3" s="156">
        <v>22</v>
      </c>
      <c r="Z3" s="156">
        <v>23</v>
      </c>
      <c r="AA3" s="156">
        <v>24</v>
      </c>
      <c r="AB3" s="156">
        <v>25</v>
      </c>
      <c r="AC3" s="156">
        <v>26</v>
      </c>
      <c r="AD3" s="156">
        <v>27</v>
      </c>
      <c r="AE3" s="156">
        <v>28</v>
      </c>
      <c r="AF3" s="156">
        <v>29</v>
      </c>
      <c r="AG3" s="156">
        <v>30</v>
      </c>
      <c r="AH3" s="156">
        <v>31</v>
      </c>
      <c r="AI3" s="156">
        <v>32</v>
      </c>
      <c r="AJ3" s="156">
        <v>33</v>
      </c>
      <c r="AK3" s="156">
        <v>34</v>
      </c>
      <c r="AL3" s="156">
        <v>35</v>
      </c>
      <c r="AM3" s="156">
        <v>36</v>
      </c>
      <c r="AN3" s="156">
        <v>37</v>
      </c>
      <c r="AO3" s="156">
        <v>38</v>
      </c>
      <c r="AP3" s="156">
        <v>39</v>
      </c>
      <c r="AQ3" s="156">
        <v>40</v>
      </c>
    </row>
    <row r="4" spans="1:43" s="151" customFormat="1" x14ac:dyDescent="0.15">
      <c r="B4" s="157"/>
      <c r="C4" s="158"/>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row>
    <row r="5" spans="1:43" s="151" customFormat="1" ht="30" customHeight="1" x14ac:dyDescent="0.2">
      <c r="A5" s="151">
        <v>1</v>
      </c>
      <c r="B5" s="152">
        <v>1</v>
      </c>
      <c r="C5" s="362" t="s">
        <v>545</v>
      </c>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v>250000</v>
      </c>
      <c r="AI5" s="161">
        <v>250000</v>
      </c>
      <c r="AJ5" s="161">
        <v>250000</v>
      </c>
      <c r="AK5" s="161">
        <v>250000</v>
      </c>
      <c r="AL5" s="161">
        <v>250000</v>
      </c>
      <c r="AM5" s="161">
        <v>250000</v>
      </c>
      <c r="AN5" s="161">
        <v>250000</v>
      </c>
      <c r="AO5" s="161">
        <v>250000</v>
      </c>
      <c r="AP5" s="161">
        <v>250000</v>
      </c>
      <c r="AQ5" s="161">
        <v>250000</v>
      </c>
    </row>
    <row r="6" spans="1:43" s="151" customFormat="1" ht="39.6" customHeight="1" x14ac:dyDescent="0.2">
      <c r="B6" s="152">
        <v>2</v>
      </c>
      <c r="C6" s="362" t="s">
        <v>555</v>
      </c>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row>
    <row r="7" spans="1:43" s="151" customFormat="1" ht="30" customHeight="1" x14ac:dyDescent="0.2">
      <c r="B7" s="152">
        <v>3</v>
      </c>
      <c r="C7" s="362" t="s">
        <v>546</v>
      </c>
      <c r="D7" s="161"/>
      <c r="E7" s="161"/>
      <c r="F7" s="161"/>
      <c r="G7" s="161"/>
      <c r="H7" s="161"/>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row>
    <row r="8" spans="1:43" s="151" customFormat="1" ht="30" customHeight="1" x14ac:dyDescent="0.2">
      <c r="B8" s="152">
        <v>4</v>
      </c>
      <c r="C8" s="362" t="s">
        <v>547</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row>
    <row r="9" spans="1:43" s="151" customFormat="1" ht="39" x14ac:dyDescent="0.2">
      <c r="A9" s="151">
        <v>2</v>
      </c>
      <c r="B9" s="152">
        <v>5</v>
      </c>
      <c r="C9" s="160" t="s">
        <v>236</v>
      </c>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row>
    <row r="10" spans="1:43" s="151" customFormat="1" ht="39" x14ac:dyDescent="0.2">
      <c r="A10" s="151">
        <v>3</v>
      </c>
      <c r="B10" s="152">
        <v>6</v>
      </c>
      <c r="C10" s="160" t="s">
        <v>236</v>
      </c>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row>
    <row r="11" spans="1:43" s="151" customFormat="1" ht="28.9" customHeight="1" x14ac:dyDescent="0.2">
      <c r="A11" s="151">
        <v>10</v>
      </c>
      <c r="B11" s="152">
        <v>7</v>
      </c>
      <c r="C11" s="160" t="s">
        <v>236</v>
      </c>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row>
    <row r="12" spans="1:43" s="163" customFormat="1" ht="39" x14ac:dyDescent="0.2">
      <c r="A12" s="163">
        <v>20</v>
      </c>
      <c r="B12" s="152">
        <v>8</v>
      </c>
      <c r="C12" s="162" t="s">
        <v>66</v>
      </c>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row>
    <row r="13" spans="1:43" s="163" customFormat="1" ht="19.5" x14ac:dyDescent="0.2">
      <c r="A13" s="163">
        <v>21</v>
      </c>
      <c r="B13" s="152">
        <v>9</v>
      </c>
      <c r="C13" s="162" t="s">
        <v>67</v>
      </c>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row>
    <row r="14" spans="1:43" s="151" customFormat="1" ht="19.5" hidden="1" x14ac:dyDescent="0.2">
      <c r="A14" s="151">
        <v>14</v>
      </c>
      <c r="B14" s="152">
        <v>7</v>
      </c>
      <c r="C14" s="162" t="s">
        <v>231</v>
      </c>
      <c r="D14" s="161">
        <v>0</v>
      </c>
      <c r="E14" s="161">
        <v>0</v>
      </c>
      <c r="F14" s="161">
        <v>0</v>
      </c>
      <c r="G14" s="161">
        <v>0</v>
      </c>
      <c r="H14" s="161">
        <v>0</v>
      </c>
      <c r="I14" s="161">
        <v>0</v>
      </c>
      <c r="J14" s="161">
        <v>0</v>
      </c>
      <c r="K14" s="161">
        <v>0</v>
      </c>
      <c r="L14" s="161">
        <v>0</v>
      </c>
      <c r="M14" s="161">
        <v>0</v>
      </c>
      <c r="N14" s="161">
        <v>0</v>
      </c>
      <c r="O14" s="161">
        <v>0</v>
      </c>
      <c r="P14" s="161">
        <v>0</v>
      </c>
      <c r="Q14" s="161">
        <v>0</v>
      </c>
      <c r="R14" s="161">
        <v>0</v>
      </c>
      <c r="S14" s="161">
        <v>0</v>
      </c>
      <c r="T14" s="161">
        <v>0</v>
      </c>
      <c r="U14" s="161">
        <v>0</v>
      </c>
      <c r="V14" s="161">
        <v>0</v>
      </c>
      <c r="W14" s="161">
        <v>0</v>
      </c>
      <c r="X14" s="161">
        <v>0</v>
      </c>
      <c r="Y14" s="161">
        <v>0</v>
      </c>
      <c r="Z14" s="161">
        <v>0</v>
      </c>
      <c r="AA14" s="161">
        <v>0</v>
      </c>
      <c r="AB14" s="161">
        <v>0</v>
      </c>
      <c r="AC14" s="161">
        <v>0</v>
      </c>
      <c r="AD14" s="161">
        <v>0</v>
      </c>
      <c r="AE14" s="161">
        <v>0</v>
      </c>
      <c r="AF14" s="161">
        <v>0</v>
      </c>
      <c r="AG14" s="161">
        <v>0</v>
      </c>
      <c r="AH14" s="161"/>
      <c r="AI14" s="161"/>
      <c r="AJ14" s="161"/>
      <c r="AK14" s="161"/>
      <c r="AL14" s="161"/>
      <c r="AM14" s="161"/>
      <c r="AN14" s="161"/>
      <c r="AO14" s="161"/>
      <c r="AP14" s="161"/>
      <c r="AQ14" s="161"/>
    </row>
    <row r="15" spans="1:43" s="164" customFormat="1" ht="26.25" customHeight="1" x14ac:dyDescent="0.15">
      <c r="B15" s="165"/>
      <c r="C15" s="166" t="s">
        <v>234</v>
      </c>
      <c r="D15" s="167">
        <f>SUM(D5:D14)</f>
        <v>0</v>
      </c>
      <c r="E15" s="167">
        <f t="shared" ref="E15:AG15" si="0">SUM(E5:E14)</f>
        <v>0</v>
      </c>
      <c r="F15" s="167">
        <f t="shared" si="0"/>
        <v>0</v>
      </c>
      <c r="G15" s="167">
        <f t="shared" si="0"/>
        <v>0</v>
      </c>
      <c r="H15" s="167">
        <f t="shared" si="0"/>
        <v>0</v>
      </c>
      <c r="I15" s="167">
        <f t="shared" si="0"/>
        <v>0</v>
      </c>
      <c r="J15" s="167">
        <f>SUM(J5:J14)</f>
        <v>0</v>
      </c>
      <c r="K15" s="167">
        <f t="shared" si="0"/>
        <v>0</v>
      </c>
      <c r="L15" s="167">
        <f t="shared" si="0"/>
        <v>0</v>
      </c>
      <c r="M15" s="167">
        <f t="shared" si="0"/>
        <v>0</v>
      </c>
      <c r="N15" s="167">
        <f t="shared" si="0"/>
        <v>0</v>
      </c>
      <c r="O15" s="167">
        <f t="shared" si="0"/>
        <v>0</v>
      </c>
      <c r="P15" s="167">
        <f t="shared" si="0"/>
        <v>0</v>
      </c>
      <c r="Q15" s="167">
        <f t="shared" si="0"/>
        <v>0</v>
      </c>
      <c r="R15" s="167">
        <f t="shared" si="0"/>
        <v>0</v>
      </c>
      <c r="S15" s="167">
        <f t="shared" si="0"/>
        <v>0</v>
      </c>
      <c r="T15" s="167">
        <f t="shared" si="0"/>
        <v>0</v>
      </c>
      <c r="U15" s="167">
        <f t="shared" si="0"/>
        <v>0</v>
      </c>
      <c r="V15" s="167">
        <f t="shared" si="0"/>
        <v>0</v>
      </c>
      <c r="W15" s="167">
        <f t="shared" si="0"/>
        <v>0</v>
      </c>
      <c r="X15" s="167">
        <f t="shared" si="0"/>
        <v>0</v>
      </c>
      <c r="Y15" s="167">
        <f t="shared" si="0"/>
        <v>0</v>
      </c>
      <c r="Z15" s="167">
        <f t="shared" si="0"/>
        <v>0</v>
      </c>
      <c r="AA15" s="167">
        <f t="shared" si="0"/>
        <v>0</v>
      </c>
      <c r="AB15" s="167">
        <f t="shared" si="0"/>
        <v>0</v>
      </c>
      <c r="AC15" s="167">
        <f t="shared" si="0"/>
        <v>0</v>
      </c>
      <c r="AD15" s="167">
        <f t="shared" si="0"/>
        <v>0</v>
      </c>
      <c r="AE15" s="167">
        <f t="shared" si="0"/>
        <v>0</v>
      </c>
      <c r="AF15" s="167">
        <f t="shared" si="0"/>
        <v>0</v>
      </c>
      <c r="AG15" s="167">
        <f t="shared" si="0"/>
        <v>0</v>
      </c>
      <c r="AH15" s="167">
        <f t="shared" ref="AH15:AQ15" si="1">SUM(AH5:AH14)</f>
        <v>250000</v>
      </c>
      <c r="AI15" s="167">
        <f t="shared" si="1"/>
        <v>250000</v>
      </c>
      <c r="AJ15" s="167">
        <f t="shared" si="1"/>
        <v>250000</v>
      </c>
      <c r="AK15" s="167">
        <f t="shared" si="1"/>
        <v>250000</v>
      </c>
      <c r="AL15" s="167">
        <f t="shared" si="1"/>
        <v>250000</v>
      </c>
      <c r="AM15" s="167">
        <f t="shared" si="1"/>
        <v>250000</v>
      </c>
      <c r="AN15" s="167">
        <f t="shared" si="1"/>
        <v>250000</v>
      </c>
      <c r="AO15" s="167">
        <f t="shared" si="1"/>
        <v>250000</v>
      </c>
      <c r="AP15" s="167">
        <f t="shared" si="1"/>
        <v>250000</v>
      </c>
      <c r="AQ15" s="167">
        <f t="shared" si="1"/>
        <v>250000</v>
      </c>
    </row>
    <row r="16" spans="1:43" s="164" customFormat="1" ht="14.25" customHeight="1" x14ac:dyDescent="0.15">
      <c r="B16" s="157"/>
      <c r="C16" s="158"/>
      <c r="D16" s="159"/>
      <c r="E16" s="159"/>
      <c r="F16" s="159"/>
      <c r="G16" s="159"/>
      <c r="H16" s="159"/>
      <c r="I16" s="157"/>
      <c r="J16" s="158"/>
      <c r="K16" s="159"/>
      <c r="L16" s="159"/>
      <c r="M16" s="159"/>
      <c r="N16" s="159"/>
      <c r="O16" s="159"/>
      <c r="P16" s="157"/>
      <c r="Q16" s="158"/>
      <c r="R16" s="159"/>
      <c r="S16" s="159"/>
      <c r="T16" s="159"/>
      <c r="U16" s="159"/>
      <c r="V16" s="159"/>
      <c r="W16" s="157"/>
      <c r="X16" s="158"/>
      <c r="Y16" s="159"/>
      <c r="Z16" s="159"/>
      <c r="AA16" s="159"/>
      <c r="AB16" s="159"/>
      <c r="AC16" s="159"/>
      <c r="AD16" s="157"/>
      <c r="AE16" s="158"/>
      <c r="AF16" s="159"/>
      <c r="AG16" s="159"/>
      <c r="AH16" s="159"/>
      <c r="AI16" s="159"/>
      <c r="AJ16" s="159"/>
      <c r="AK16" s="157"/>
      <c r="AL16" s="158"/>
      <c r="AM16" s="159"/>
      <c r="AN16" s="159"/>
      <c r="AO16" s="159"/>
      <c r="AP16" s="159"/>
      <c r="AQ16" s="159"/>
    </row>
    <row r="17" spans="1:43" s="168" customFormat="1" ht="31.9" customHeight="1" x14ac:dyDescent="0.2">
      <c r="A17" s="168">
        <v>1</v>
      </c>
      <c r="B17" s="169">
        <v>1</v>
      </c>
      <c r="C17" s="170" t="s">
        <v>548</v>
      </c>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c r="AL17" s="161"/>
      <c r="AM17" s="161"/>
      <c r="AN17" s="161"/>
      <c r="AO17" s="161"/>
      <c r="AP17" s="161"/>
      <c r="AQ17" s="161"/>
    </row>
    <row r="18" spans="1:43" s="168" customFormat="1" ht="23.45" customHeight="1" x14ac:dyDescent="0.2">
      <c r="A18" s="168">
        <v>2</v>
      </c>
      <c r="B18" s="169">
        <v>2</v>
      </c>
      <c r="C18" s="170" t="s">
        <v>232</v>
      </c>
      <c r="D18" s="161"/>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v>0</v>
      </c>
      <c r="AI18" s="161">
        <v>0</v>
      </c>
      <c r="AJ18" s="161">
        <v>0</v>
      </c>
      <c r="AK18" s="161">
        <v>0</v>
      </c>
      <c r="AL18" s="161">
        <v>0</v>
      </c>
      <c r="AM18" s="161">
        <v>0</v>
      </c>
      <c r="AN18" s="161">
        <v>0</v>
      </c>
      <c r="AO18" s="161">
        <v>0</v>
      </c>
      <c r="AP18" s="161">
        <v>0</v>
      </c>
      <c r="AQ18" s="161">
        <v>0</v>
      </c>
    </row>
    <row r="19" spans="1:43" s="168" customFormat="1" ht="25.15" customHeight="1" x14ac:dyDescent="0.2">
      <c r="A19" s="168">
        <v>3</v>
      </c>
      <c r="B19" s="169">
        <v>3</v>
      </c>
      <c r="C19" s="170" t="s">
        <v>237</v>
      </c>
      <c r="D19" s="161"/>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v>0</v>
      </c>
      <c r="AI19" s="161">
        <v>0</v>
      </c>
      <c r="AJ19" s="161">
        <v>0</v>
      </c>
      <c r="AK19" s="161">
        <v>0</v>
      </c>
      <c r="AL19" s="161">
        <v>0</v>
      </c>
      <c r="AM19" s="161">
        <v>0</v>
      </c>
      <c r="AN19" s="161">
        <v>0</v>
      </c>
      <c r="AO19" s="161">
        <v>0</v>
      </c>
      <c r="AP19" s="161">
        <v>0</v>
      </c>
      <c r="AQ19" s="161">
        <v>0</v>
      </c>
    </row>
    <row r="20" spans="1:43" s="168" customFormat="1" ht="28.9" customHeight="1" x14ac:dyDescent="0.2">
      <c r="A20" s="168">
        <v>4</v>
      </c>
      <c r="B20" s="169">
        <v>4</v>
      </c>
      <c r="C20" s="170" t="s">
        <v>233</v>
      </c>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161"/>
      <c r="AE20" s="161"/>
      <c r="AF20" s="161"/>
      <c r="AG20" s="161"/>
      <c r="AH20" s="161">
        <v>0</v>
      </c>
      <c r="AI20" s="161">
        <v>0</v>
      </c>
      <c r="AJ20" s="161">
        <v>0</v>
      </c>
      <c r="AK20" s="161">
        <v>0</v>
      </c>
      <c r="AL20" s="161">
        <v>0</v>
      </c>
      <c r="AM20" s="161">
        <v>0</v>
      </c>
      <c r="AN20" s="161">
        <v>0</v>
      </c>
      <c r="AO20" s="161">
        <v>0</v>
      </c>
      <c r="AP20" s="161">
        <v>0</v>
      </c>
      <c r="AQ20" s="161">
        <v>0</v>
      </c>
    </row>
    <row r="21" spans="1:43" ht="45" customHeight="1" x14ac:dyDescent="0.15">
      <c r="A21" s="168">
        <v>14</v>
      </c>
      <c r="B21" s="169">
        <v>5</v>
      </c>
      <c r="C21" s="170" t="s">
        <v>549</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v>0</v>
      </c>
      <c r="AI21" s="161">
        <v>0</v>
      </c>
      <c r="AJ21" s="161">
        <v>0</v>
      </c>
      <c r="AK21" s="161">
        <v>0</v>
      </c>
      <c r="AL21" s="161">
        <v>0</v>
      </c>
      <c r="AM21" s="161">
        <v>0</v>
      </c>
      <c r="AN21" s="161">
        <v>0</v>
      </c>
      <c r="AO21" s="161">
        <v>0</v>
      </c>
      <c r="AP21" s="161">
        <v>0</v>
      </c>
      <c r="AQ21" s="161">
        <v>0</v>
      </c>
    </row>
    <row r="22" spans="1:43" ht="45" customHeight="1" x14ac:dyDescent="0.15">
      <c r="A22" s="168"/>
      <c r="B22" s="169">
        <v>6</v>
      </c>
      <c r="C22" s="160" t="s">
        <v>550</v>
      </c>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1"/>
    </row>
    <row r="23" spans="1:43" ht="45" customHeight="1" x14ac:dyDescent="0.15">
      <c r="A23" s="168"/>
      <c r="B23" s="169">
        <v>7</v>
      </c>
      <c r="C23" s="160" t="s">
        <v>550</v>
      </c>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1"/>
    </row>
    <row r="24" spans="1:43" s="168" customFormat="1" ht="22.9" customHeight="1" x14ac:dyDescent="0.2">
      <c r="A24" s="168">
        <v>20</v>
      </c>
      <c r="B24" s="169">
        <v>8</v>
      </c>
      <c r="C24" s="170" t="s">
        <v>68</v>
      </c>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v>132000</v>
      </c>
      <c r="AI24" s="161">
        <v>132000</v>
      </c>
      <c r="AJ24" s="161">
        <v>132000</v>
      </c>
      <c r="AK24" s="161">
        <v>132000</v>
      </c>
      <c r="AL24" s="161">
        <v>132000</v>
      </c>
      <c r="AM24" s="161">
        <v>132000</v>
      </c>
      <c r="AN24" s="161">
        <v>132000</v>
      </c>
      <c r="AO24" s="161">
        <v>132000</v>
      </c>
      <c r="AP24" s="161">
        <v>132000</v>
      </c>
      <c r="AQ24" s="161">
        <v>132000</v>
      </c>
    </row>
    <row r="25" spans="1:43" s="164" customFormat="1" ht="30" customHeight="1" x14ac:dyDescent="0.15">
      <c r="B25" s="169"/>
      <c r="C25" s="166" t="s">
        <v>235</v>
      </c>
      <c r="D25" s="167">
        <f t="shared" ref="D25:AQ25" si="2">SUM(D17:D24)</f>
        <v>0</v>
      </c>
      <c r="E25" s="167">
        <f t="shared" si="2"/>
        <v>0</v>
      </c>
      <c r="F25" s="167">
        <f t="shared" si="2"/>
        <v>0</v>
      </c>
      <c r="G25" s="167">
        <f t="shared" si="2"/>
        <v>0</v>
      </c>
      <c r="H25" s="167">
        <f t="shared" si="2"/>
        <v>0</v>
      </c>
      <c r="I25" s="167">
        <f t="shared" si="2"/>
        <v>0</v>
      </c>
      <c r="J25" s="167">
        <f t="shared" si="2"/>
        <v>0</v>
      </c>
      <c r="K25" s="167">
        <f t="shared" si="2"/>
        <v>0</v>
      </c>
      <c r="L25" s="167">
        <f t="shared" si="2"/>
        <v>0</v>
      </c>
      <c r="M25" s="167">
        <f t="shared" si="2"/>
        <v>0</v>
      </c>
      <c r="N25" s="167">
        <f t="shared" si="2"/>
        <v>0</v>
      </c>
      <c r="O25" s="167">
        <f t="shared" si="2"/>
        <v>0</v>
      </c>
      <c r="P25" s="167">
        <f t="shared" si="2"/>
        <v>0</v>
      </c>
      <c r="Q25" s="167">
        <f t="shared" si="2"/>
        <v>0</v>
      </c>
      <c r="R25" s="167">
        <f t="shared" si="2"/>
        <v>0</v>
      </c>
      <c r="S25" s="167">
        <f t="shared" si="2"/>
        <v>0</v>
      </c>
      <c r="T25" s="167">
        <f t="shared" si="2"/>
        <v>0</v>
      </c>
      <c r="U25" s="167">
        <f t="shared" si="2"/>
        <v>0</v>
      </c>
      <c r="V25" s="167">
        <f t="shared" si="2"/>
        <v>0</v>
      </c>
      <c r="W25" s="167">
        <f t="shared" si="2"/>
        <v>0</v>
      </c>
      <c r="X25" s="167">
        <f t="shared" si="2"/>
        <v>0</v>
      </c>
      <c r="Y25" s="167">
        <f t="shared" si="2"/>
        <v>0</v>
      </c>
      <c r="Z25" s="167">
        <f t="shared" si="2"/>
        <v>0</v>
      </c>
      <c r="AA25" s="167">
        <f t="shared" si="2"/>
        <v>0</v>
      </c>
      <c r="AB25" s="167">
        <f t="shared" si="2"/>
        <v>0</v>
      </c>
      <c r="AC25" s="167">
        <f t="shared" si="2"/>
        <v>0</v>
      </c>
      <c r="AD25" s="167">
        <f t="shared" si="2"/>
        <v>0</v>
      </c>
      <c r="AE25" s="167">
        <f t="shared" si="2"/>
        <v>0</v>
      </c>
      <c r="AF25" s="167">
        <f t="shared" si="2"/>
        <v>0</v>
      </c>
      <c r="AG25" s="167">
        <f t="shared" si="2"/>
        <v>0</v>
      </c>
      <c r="AH25" s="167">
        <f t="shared" si="2"/>
        <v>132000</v>
      </c>
      <c r="AI25" s="167">
        <f t="shared" si="2"/>
        <v>132000</v>
      </c>
      <c r="AJ25" s="167">
        <f t="shared" si="2"/>
        <v>132000</v>
      </c>
      <c r="AK25" s="167">
        <f t="shared" si="2"/>
        <v>132000</v>
      </c>
      <c r="AL25" s="167">
        <f t="shared" si="2"/>
        <v>132000</v>
      </c>
      <c r="AM25" s="167">
        <f t="shared" si="2"/>
        <v>132000</v>
      </c>
      <c r="AN25" s="167">
        <f t="shared" si="2"/>
        <v>132000</v>
      </c>
      <c r="AO25" s="167">
        <f t="shared" si="2"/>
        <v>132000</v>
      </c>
      <c r="AP25" s="167">
        <f t="shared" si="2"/>
        <v>132000</v>
      </c>
      <c r="AQ25" s="167">
        <f t="shared" si="2"/>
        <v>132000</v>
      </c>
    </row>
    <row r="26" spans="1:43" s="164" customFormat="1" ht="26.45" customHeight="1" x14ac:dyDescent="0.15">
      <c r="B26" s="169"/>
      <c r="C26" s="171" t="s">
        <v>252</v>
      </c>
      <c r="D26" s="172">
        <f t="shared" ref="D26:AQ26" si="3">D15-D25</f>
        <v>0</v>
      </c>
      <c r="E26" s="172">
        <f t="shared" si="3"/>
        <v>0</v>
      </c>
      <c r="F26" s="172">
        <f t="shared" si="3"/>
        <v>0</v>
      </c>
      <c r="G26" s="172">
        <f t="shared" si="3"/>
        <v>0</v>
      </c>
      <c r="H26" s="172">
        <f t="shared" si="3"/>
        <v>0</v>
      </c>
      <c r="I26" s="172">
        <f t="shared" si="3"/>
        <v>0</v>
      </c>
      <c r="J26" s="172">
        <f t="shared" si="3"/>
        <v>0</v>
      </c>
      <c r="K26" s="172">
        <f t="shared" si="3"/>
        <v>0</v>
      </c>
      <c r="L26" s="172">
        <f t="shared" si="3"/>
        <v>0</v>
      </c>
      <c r="M26" s="172">
        <f t="shared" si="3"/>
        <v>0</v>
      </c>
      <c r="N26" s="172">
        <f t="shared" si="3"/>
        <v>0</v>
      </c>
      <c r="O26" s="172">
        <f t="shared" si="3"/>
        <v>0</v>
      </c>
      <c r="P26" s="172">
        <f t="shared" si="3"/>
        <v>0</v>
      </c>
      <c r="Q26" s="172">
        <f t="shared" si="3"/>
        <v>0</v>
      </c>
      <c r="R26" s="172">
        <f t="shared" si="3"/>
        <v>0</v>
      </c>
      <c r="S26" s="172">
        <f t="shared" si="3"/>
        <v>0</v>
      </c>
      <c r="T26" s="172">
        <f t="shared" si="3"/>
        <v>0</v>
      </c>
      <c r="U26" s="172">
        <f t="shared" si="3"/>
        <v>0</v>
      </c>
      <c r="V26" s="172">
        <f t="shared" si="3"/>
        <v>0</v>
      </c>
      <c r="W26" s="172">
        <f t="shared" si="3"/>
        <v>0</v>
      </c>
      <c r="X26" s="172">
        <f t="shared" si="3"/>
        <v>0</v>
      </c>
      <c r="Y26" s="172">
        <f t="shared" si="3"/>
        <v>0</v>
      </c>
      <c r="Z26" s="172">
        <f t="shared" si="3"/>
        <v>0</v>
      </c>
      <c r="AA26" s="172">
        <f t="shared" si="3"/>
        <v>0</v>
      </c>
      <c r="AB26" s="172">
        <f t="shared" si="3"/>
        <v>0</v>
      </c>
      <c r="AC26" s="172">
        <f t="shared" si="3"/>
        <v>0</v>
      </c>
      <c r="AD26" s="172">
        <f t="shared" si="3"/>
        <v>0</v>
      </c>
      <c r="AE26" s="172">
        <f t="shared" si="3"/>
        <v>0</v>
      </c>
      <c r="AF26" s="172">
        <f t="shared" si="3"/>
        <v>0</v>
      </c>
      <c r="AG26" s="172">
        <f t="shared" si="3"/>
        <v>0</v>
      </c>
      <c r="AH26" s="172">
        <f t="shared" si="3"/>
        <v>118000</v>
      </c>
      <c r="AI26" s="172">
        <f t="shared" si="3"/>
        <v>118000</v>
      </c>
      <c r="AJ26" s="172">
        <f t="shared" si="3"/>
        <v>118000</v>
      </c>
      <c r="AK26" s="172">
        <f t="shared" si="3"/>
        <v>118000</v>
      </c>
      <c r="AL26" s="172">
        <f t="shared" si="3"/>
        <v>118000</v>
      </c>
      <c r="AM26" s="172">
        <f t="shared" si="3"/>
        <v>118000</v>
      </c>
      <c r="AN26" s="172">
        <f t="shared" si="3"/>
        <v>118000</v>
      </c>
      <c r="AO26" s="172">
        <f t="shared" si="3"/>
        <v>118000</v>
      </c>
      <c r="AP26" s="172">
        <f t="shared" si="3"/>
        <v>118000</v>
      </c>
      <c r="AQ26" s="172">
        <f t="shared" si="3"/>
        <v>118000</v>
      </c>
    </row>
    <row r="27" spans="1:43" x14ac:dyDescent="0.15">
      <c r="B27" s="168"/>
      <c r="C27" s="173"/>
      <c r="D27" s="174"/>
      <c r="E27" s="174"/>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74"/>
      <c r="AL27" s="174"/>
      <c r="AM27" s="174"/>
      <c r="AN27" s="174"/>
      <c r="AO27" s="174"/>
      <c r="AP27" s="174"/>
      <c r="AQ27" s="174"/>
    </row>
    <row r="28" spans="1:43" ht="25.9" customHeight="1" x14ac:dyDescent="0.15">
      <c r="B28" s="168"/>
      <c r="C28" s="173"/>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4"/>
      <c r="AN28" s="174"/>
      <c r="AO28" s="174"/>
      <c r="AP28" s="174"/>
      <c r="AQ28" s="174"/>
    </row>
    <row r="29" spans="1:43" x14ac:dyDescent="0.15">
      <c r="B29" s="168"/>
      <c r="C29" s="173"/>
      <c r="D29" s="174"/>
      <c r="E29" s="174"/>
      <c r="F29" s="174"/>
      <c r="G29" s="174"/>
      <c r="H29" s="174"/>
      <c r="I29" s="174"/>
      <c r="J29" s="174"/>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74"/>
      <c r="AH29" s="174"/>
      <c r="AI29" s="174"/>
      <c r="AJ29" s="174"/>
      <c r="AK29" s="174"/>
      <c r="AL29" s="174"/>
      <c r="AM29" s="174"/>
      <c r="AN29" s="174"/>
      <c r="AO29" s="174"/>
      <c r="AP29" s="174"/>
      <c r="AQ29" s="174"/>
    </row>
    <row r="30" spans="1:43" x14ac:dyDescent="0.15">
      <c r="B30" s="168"/>
      <c r="C30" s="173"/>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74"/>
      <c r="AO30" s="174"/>
      <c r="AP30" s="174"/>
      <c r="AQ30" s="174"/>
    </row>
    <row r="31" spans="1:43" x14ac:dyDescent="0.15">
      <c r="B31" s="168"/>
      <c r="C31" s="173"/>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4"/>
      <c r="AL31" s="174"/>
      <c r="AM31" s="174"/>
      <c r="AN31" s="174"/>
      <c r="AO31" s="174"/>
      <c r="AP31" s="174"/>
      <c r="AQ31" s="174"/>
    </row>
    <row r="32" spans="1:43" s="175" customFormat="1" ht="26.25" customHeight="1" x14ac:dyDescent="0.2">
      <c r="B32" s="501" t="s">
        <v>251</v>
      </c>
      <c r="C32" s="501"/>
      <c r="D32" s="252">
        <v>45292</v>
      </c>
      <c r="E32" s="176" t="s">
        <v>250</v>
      </c>
      <c r="F32" s="176"/>
      <c r="G32" s="176"/>
      <c r="H32" s="176"/>
      <c r="I32" s="176"/>
      <c r="J32" s="176"/>
      <c r="K32" s="176"/>
      <c r="L32" s="176"/>
      <c r="M32" s="176"/>
      <c r="N32" s="176"/>
      <c r="O32" s="176"/>
      <c r="P32" s="176"/>
      <c r="Q32" s="176"/>
      <c r="R32" s="177"/>
      <c r="S32" s="177"/>
      <c r="T32" s="177"/>
      <c r="U32" s="177"/>
      <c r="V32" s="177"/>
      <c r="W32" s="177"/>
    </row>
    <row r="33" spans="1:43" s="175" customFormat="1" ht="26.25" customHeight="1" x14ac:dyDescent="0.15">
      <c r="B33" s="501" t="s">
        <v>51</v>
      </c>
      <c r="C33" s="501"/>
      <c r="D33" s="253">
        <v>24</v>
      </c>
      <c r="E33" s="178">
        <f>COUNTIF(Buget_cerere!N110:Q110,"&gt;0")</f>
        <v>0</v>
      </c>
      <c r="F33" s="179">
        <f>Amortizare!E32</f>
        <v>0</v>
      </c>
      <c r="G33" s="176"/>
      <c r="H33" s="176"/>
      <c r="I33" s="176"/>
      <c r="J33" s="176"/>
      <c r="K33" s="176"/>
      <c r="L33" s="176"/>
      <c r="M33" s="176"/>
      <c r="N33" s="176"/>
      <c r="O33" s="176"/>
      <c r="P33" s="176"/>
      <c r="Q33" s="176"/>
      <c r="R33" s="177"/>
      <c r="S33" s="177"/>
      <c r="T33" s="177"/>
      <c r="U33" s="177"/>
      <c r="V33" s="177"/>
      <c r="W33" s="177"/>
    </row>
    <row r="34" spans="1:43" s="180" customFormat="1" hidden="1" x14ac:dyDescent="0.2">
      <c r="B34" s="181"/>
      <c r="C34" s="182"/>
      <c r="D34" s="165" t="s">
        <v>86</v>
      </c>
      <c r="E34" s="165" t="s">
        <v>87</v>
      </c>
      <c r="F34" s="165" t="s">
        <v>88</v>
      </c>
      <c r="G34" s="165" t="s">
        <v>89</v>
      </c>
      <c r="H34" s="165" t="s">
        <v>90</v>
      </c>
      <c r="I34" s="165" t="s">
        <v>91</v>
      </c>
      <c r="J34" s="165" t="s">
        <v>92</v>
      </c>
      <c r="K34" s="165" t="s">
        <v>93</v>
      </c>
      <c r="L34" s="165" t="s">
        <v>94</v>
      </c>
      <c r="M34" s="165" t="s">
        <v>95</v>
      </c>
      <c r="N34" s="165" t="s">
        <v>96</v>
      </c>
      <c r="O34" s="165" t="s">
        <v>97</v>
      </c>
      <c r="P34" s="165" t="s">
        <v>98</v>
      </c>
      <c r="Q34" s="165" t="s">
        <v>99</v>
      </c>
      <c r="R34" s="165" t="s">
        <v>100</v>
      </c>
      <c r="S34" s="165" t="s">
        <v>101</v>
      </c>
      <c r="T34" s="165" t="s">
        <v>102</v>
      </c>
      <c r="U34" s="165" t="s">
        <v>103</v>
      </c>
      <c r="V34" s="165" t="s">
        <v>104</v>
      </c>
      <c r="W34" s="165" t="s">
        <v>105</v>
      </c>
      <c r="X34" s="165" t="s">
        <v>119</v>
      </c>
      <c r="Y34" s="165" t="s">
        <v>120</v>
      </c>
      <c r="Z34" s="165" t="s">
        <v>121</v>
      </c>
      <c r="AA34" s="165" t="s">
        <v>122</v>
      </c>
      <c r="AB34" s="165" t="s">
        <v>123</v>
      </c>
      <c r="AC34" s="165" t="s">
        <v>142</v>
      </c>
      <c r="AD34" s="165" t="s">
        <v>143</v>
      </c>
      <c r="AE34" s="165" t="s">
        <v>144</v>
      </c>
      <c r="AF34" s="165" t="s">
        <v>145</v>
      </c>
      <c r="AG34" s="165" t="s">
        <v>146</v>
      </c>
      <c r="AH34" s="165" t="s">
        <v>147</v>
      </c>
      <c r="AI34" s="165" t="s">
        <v>148</v>
      </c>
      <c r="AJ34" s="165" t="s">
        <v>149</v>
      </c>
      <c r="AK34" s="165" t="s">
        <v>150</v>
      </c>
      <c r="AL34" s="165" t="s">
        <v>151</v>
      </c>
      <c r="AM34" s="165" t="s">
        <v>152</v>
      </c>
      <c r="AN34" s="165" t="s">
        <v>153</v>
      </c>
      <c r="AO34" s="165" t="s">
        <v>154</v>
      </c>
      <c r="AP34" s="165" t="s">
        <v>155</v>
      </c>
    </row>
    <row r="35" spans="1:43" s="183" customFormat="1" hidden="1" x14ac:dyDescent="0.15">
      <c r="B35" s="184"/>
      <c r="C35" s="185"/>
      <c r="D35" s="186">
        <f>IF(D39="Implementare",0,C35+1)</f>
        <v>0</v>
      </c>
      <c r="E35" s="186">
        <f>IF(E39="Implementare",0,D35+1)</f>
        <v>0</v>
      </c>
      <c r="F35" s="186">
        <f t="shared" ref="F35:AP35" si="4">IF(F39="Implementare",0,E35+1)</f>
        <v>0</v>
      </c>
      <c r="G35" s="186">
        <f t="shared" si="4"/>
        <v>1</v>
      </c>
      <c r="H35" s="186">
        <f t="shared" si="4"/>
        <v>2</v>
      </c>
      <c r="I35" s="186">
        <f t="shared" si="4"/>
        <v>3</v>
      </c>
      <c r="J35" s="186">
        <f t="shared" si="4"/>
        <v>4</v>
      </c>
      <c r="K35" s="186">
        <f t="shared" si="4"/>
        <v>5</v>
      </c>
      <c r="L35" s="186">
        <f t="shared" si="4"/>
        <v>6</v>
      </c>
      <c r="M35" s="186">
        <f t="shared" si="4"/>
        <v>7</v>
      </c>
      <c r="N35" s="186">
        <f t="shared" si="4"/>
        <v>8</v>
      </c>
      <c r="O35" s="186">
        <f t="shared" si="4"/>
        <v>9</v>
      </c>
      <c r="P35" s="186">
        <f t="shared" si="4"/>
        <v>10</v>
      </c>
      <c r="Q35" s="186">
        <f t="shared" si="4"/>
        <v>11</v>
      </c>
      <c r="R35" s="186">
        <f t="shared" si="4"/>
        <v>12</v>
      </c>
      <c r="S35" s="186">
        <f t="shared" si="4"/>
        <v>13</v>
      </c>
      <c r="T35" s="186">
        <f t="shared" si="4"/>
        <v>14</v>
      </c>
      <c r="U35" s="186">
        <f t="shared" si="4"/>
        <v>15</v>
      </c>
      <c r="V35" s="186">
        <f t="shared" si="4"/>
        <v>16</v>
      </c>
      <c r="W35" s="186">
        <f t="shared" si="4"/>
        <v>17</v>
      </c>
      <c r="X35" s="186">
        <f t="shared" si="4"/>
        <v>18</v>
      </c>
      <c r="Y35" s="186">
        <f t="shared" si="4"/>
        <v>19</v>
      </c>
      <c r="Z35" s="186">
        <f t="shared" si="4"/>
        <v>20</v>
      </c>
      <c r="AA35" s="186">
        <f t="shared" si="4"/>
        <v>21</v>
      </c>
      <c r="AB35" s="186">
        <f t="shared" si="4"/>
        <v>22</v>
      </c>
      <c r="AC35" s="186">
        <f t="shared" si="4"/>
        <v>23</v>
      </c>
      <c r="AD35" s="186">
        <f t="shared" si="4"/>
        <v>24</v>
      </c>
      <c r="AE35" s="186">
        <f t="shared" si="4"/>
        <v>25</v>
      </c>
      <c r="AF35" s="186">
        <f t="shared" si="4"/>
        <v>26</v>
      </c>
      <c r="AG35" s="186">
        <f t="shared" si="4"/>
        <v>27</v>
      </c>
      <c r="AH35" s="186">
        <f t="shared" si="4"/>
        <v>28</v>
      </c>
      <c r="AI35" s="186">
        <f t="shared" si="4"/>
        <v>29</v>
      </c>
      <c r="AJ35" s="186">
        <f t="shared" si="4"/>
        <v>30</v>
      </c>
      <c r="AK35" s="186">
        <f t="shared" si="4"/>
        <v>31</v>
      </c>
      <c r="AL35" s="186">
        <f t="shared" si="4"/>
        <v>32</v>
      </c>
      <c r="AM35" s="186">
        <f t="shared" si="4"/>
        <v>33</v>
      </c>
      <c r="AN35" s="186">
        <f t="shared" si="4"/>
        <v>34</v>
      </c>
      <c r="AO35" s="186">
        <f t="shared" si="4"/>
        <v>35</v>
      </c>
      <c r="AP35" s="186">
        <f t="shared" si="4"/>
        <v>36</v>
      </c>
    </row>
    <row r="36" spans="1:43" s="183" customFormat="1" hidden="1" x14ac:dyDescent="0.15">
      <c r="B36" s="184"/>
      <c r="C36" s="185"/>
      <c r="D36" s="186">
        <f>YEAR(D32)</f>
        <v>2024</v>
      </c>
      <c r="E36" s="186">
        <f>D36+1</f>
        <v>2025</v>
      </c>
      <c r="F36" s="186">
        <f t="shared" ref="F36:AP36" si="5">E36+1</f>
        <v>2026</v>
      </c>
      <c r="G36" s="186">
        <f t="shared" si="5"/>
        <v>2027</v>
      </c>
      <c r="H36" s="186">
        <f t="shared" si="5"/>
        <v>2028</v>
      </c>
      <c r="I36" s="186">
        <f t="shared" si="5"/>
        <v>2029</v>
      </c>
      <c r="J36" s="186">
        <f t="shared" si="5"/>
        <v>2030</v>
      </c>
      <c r="K36" s="186">
        <f t="shared" si="5"/>
        <v>2031</v>
      </c>
      <c r="L36" s="186">
        <f t="shared" si="5"/>
        <v>2032</v>
      </c>
      <c r="M36" s="186">
        <f t="shared" si="5"/>
        <v>2033</v>
      </c>
      <c r="N36" s="186">
        <f t="shared" si="5"/>
        <v>2034</v>
      </c>
      <c r="O36" s="186">
        <f t="shared" si="5"/>
        <v>2035</v>
      </c>
      <c r="P36" s="186">
        <f t="shared" si="5"/>
        <v>2036</v>
      </c>
      <c r="Q36" s="186">
        <f t="shared" si="5"/>
        <v>2037</v>
      </c>
      <c r="R36" s="186">
        <f t="shared" si="5"/>
        <v>2038</v>
      </c>
      <c r="S36" s="186">
        <f t="shared" si="5"/>
        <v>2039</v>
      </c>
      <c r="T36" s="186">
        <f t="shared" si="5"/>
        <v>2040</v>
      </c>
      <c r="U36" s="186">
        <f t="shared" si="5"/>
        <v>2041</v>
      </c>
      <c r="V36" s="186">
        <f t="shared" si="5"/>
        <v>2042</v>
      </c>
      <c r="W36" s="186">
        <f t="shared" si="5"/>
        <v>2043</v>
      </c>
      <c r="X36" s="186">
        <f t="shared" si="5"/>
        <v>2044</v>
      </c>
      <c r="Y36" s="186">
        <f t="shared" si="5"/>
        <v>2045</v>
      </c>
      <c r="Z36" s="186">
        <f t="shared" si="5"/>
        <v>2046</v>
      </c>
      <c r="AA36" s="186">
        <f t="shared" si="5"/>
        <v>2047</v>
      </c>
      <c r="AB36" s="186">
        <f t="shared" si="5"/>
        <v>2048</v>
      </c>
      <c r="AC36" s="186">
        <f t="shared" si="5"/>
        <v>2049</v>
      </c>
      <c r="AD36" s="186">
        <f t="shared" si="5"/>
        <v>2050</v>
      </c>
      <c r="AE36" s="186">
        <f t="shared" si="5"/>
        <v>2051</v>
      </c>
      <c r="AF36" s="186">
        <f t="shared" si="5"/>
        <v>2052</v>
      </c>
      <c r="AG36" s="186">
        <f t="shared" si="5"/>
        <v>2053</v>
      </c>
      <c r="AH36" s="186">
        <f t="shared" si="5"/>
        <v>2054</v>
      </c>
      <c r="AI36" s="186">
        <f t="shared" si="5"/>
        <v>2055</v>
      </c>
      <c r="AJ36" s="186">
        <f t="shared" si="5"/>
        <v>2056</v>
      </c>
      <c r="AK36" s="186">
        <f t="shared" si="5"/>
        <v>2057</v>
      </c>
      <c r="AL36" s="186">
        <f t="shared" si="5"/>
        <v>2058</v>
      </c>
      <c r="AM36" s="186">
        <f t="shared" si="5"/>
        <v>2059</v>
      </c>
      <c r="AN36" s="186">
        <f t="shared" si="5"/>
        <v>2060</v>
      </c>
      <c r="AO36" s="186">
        <f t="shared" si="5"/>
        <v>2061</v>
      </c>
      <c r="AP36" s="186">
        <f t="shared" si="5"/>
        <v>2062</v>
      </c>
    </row>
    <row r="37" spans="1:43" s="187" customFormat="1" hidden="1" x14ac:dyDescent="0.15">
      <c r="B37" s="188"/>
      <c r="C37" s="189"/>
      <c r="D37" s="190">
        <f>DATE(D36,12,31)</f>
        <v>45657</v>
      </c>
      <c r="E37" s="190">
        <f t="shared" ref="E37:AP37" si="6">DATE(E36,12,31)</f>
        <v>46022</v>
      </c>
      <c r="F37" s="190">
        <f t="shared" si="6"/>
        <v>46387</v>
      </c>
      <c r="G37" s="190">
        <f t="shared" si="6"/>
        <v>46752</v>
      </c>
      <c r="H37" s="190">
        <f t="shared" si="6"/>
        <v>47118</v>
      </c>
      <c r="I37" s="190">
        <f t="shared" si="6"/>
        <v>47483</v>
      </c>
      <c r="J37" s="190">
        <f t="shared" si="6"/>
        <v>47848</v>
      </c>
      <c r="K37" s="190">
        <f t="shared" si="6"/>
        <v>48213</v>
      </c>
      <c r="L37" s="190">
        <f t="shared" si="6"/>
        <v>48579</v>
      </c>
      <c r="M37" s="190">
        <f t="shared" si="6"/>
        <v>48944</v>
      </c>
      <c r="N37" s="190">
        <f t="shared" si="6"/>
        <v>49309</v>
      </c>
      <c r="O37" s="190">
        <f t="shared" si="6"/>
        <v>49674</v>
      </c>
      <c r="P37" s="190">
        <f t="shared" si="6"/>
        <v>50040</v>
      </c>
      <c r="Q37" s="190">
        <f t="shared" si="6"/>
        <v>50405</v>
      </c>
      <c r="R37" s="190">
        <f t="shared" si="6"/>
        <v>50770</v>
      </c>
      <c r="S37" s="190">
        <f t="shared" si="6"/>
        <v>51135</v>
      </c>
      <c r="T37" s="190">
        <f t="shared" si="6"/>
        <v>51501</v>
      </c>
      <c r="U37" s="190">
        <f t="shared" si="6"/>
        <v>51866</v>
      </c>
      <c r="V37" s="190">
        <f t="shared" si="6"/>
        <v>52231</v>
      </c>
      <c r="W37" s="190">
        <f t="shared" si="6"/>
        <v>52596</v>
      </c>
      <c r="X37" s="190">
        <f t="shared" si="6"/>
        <v>52962</v>
      </c>
      <c r="Y37" s="190">
        <f t="shared" si="6"/>
        <v>53327</v>
      </c>
      <c r="Z37" s="190">
        <f t="shared" si="6"/>
        <v>53692</v>
      </c>
      <c r="AA37" s="190">
        <f t="shared" si="6"/>
        <v>54057</v>
      </c>
      <c r="AB37" s="190">
        <f t="shared" si="6"/>
        <v>54423</v>
      </c>
      <c r="AC37" s="190">
        <f t="shared" si="6"/>
        <v>54788</v>
      </c>
      <c r="AD37" s="190">
        <f t="shared" si="6"/>
        <v>55153</v>
      </c>
      <c r="AE37" s="190">
        <f t="shared" si="6"/>
        <v>55518</v>
      </c>
      <c r="AF37" s="190">
        <f t="shared" si="6"/>
        <v>55884</v>
      </c>
      <c r="AG37" s="190">
        <f t="shared" si="6"/>
        <v>56249</v>
      </c>
      <c r="AH37" s="190">
        <f t="shared" si="6"/>
        <v>56614</v>
      </c>
      <c r="AI37" s="190">
        <f t="shared" si="6"/>
        <v>56979</v>
      </c>
      <c r="AJ37" s="190">
        <f t="shared" si="6"/>
        <v>57345</v>
      </c>
      <c r="AK37" s="190">
        <f t="shared" si="6"/>
        <v>57710</v>
      </c>
      <c r="AL37" s="190">
        <f t="shared" si="6"/>
        <v>58075</v>
      </c>
      <c r="AM37" s="190">
        <f t="shared" si="6"/>
        <v>58440</v>
      </c>
      <c r="AN37" s="190">
        <f t="shared" si="6"/>
        <v>58806</v>
      </c>
      <c r="AO37" s="190">
        <f t="shared" si="6"/>
        <v>59171</v>
      </c>
      <c r="AP37" s="190">
        <f t="shared" si="6"/>
        <v>59536</v>
      </c>
    </row>
    <row r="38" spans="1:43" s="187" customFormat="1" hidden="1" x14ac:dyDescent="0.15">
      <c r="B38" s="188"/>
      <c r="C38" s="189"/>
      <c r="D38" s="186">
        <f>DATEDIF(D32,D37,"M")</f>
        <v>11</v>
      </c>
      <c r="E38" s="186">
        <f>DATEDIF(D37,E37,"M")</f>
        <v>12</v>
      </c>
      <c r="F38" s="186">
        <f t="shared" ref="F38:AP38" si="7">DATEDIF(E37,F37,"M")</f>
        <v>12</v>
      </c>
      <c r="G38" s="186">
        <f t="shared" si="7"/>
        <v>12</v>
      </c>
      <c r="H38" s="186">
        <f t="shared" si="7"/>
        <v>12</v>
      </c>
      <c r="I38" s="186">
        <f t="shared" si="7"/>
        <v>12</v>
      </c>
      <c r="J38" s="186">
        <f t="shared" si="7"/>
        <v>12</v>
      </c>
      <c r="K38" s="186">
        <f t="shared" si="7"/>
        <v>12</v>
      </c>
      <c r="L38" s="186">
        <f t="shared" si="7"/>
        <v>12</v>
      </c>
      <c r="M38" s="186">
        <f t="shared" si="7"/>
        <v>12</v>
      </c>
      <c r="N38" s="186">
        <f t="shared" si="7"/>
        <v>12</v>
      </c>
      <c r="O38" s="186">
        <f t="shared" si="7"/>
        <v>12</v>
      </c>
      <c r="P38" s="186">
        <f t="shared" si="7"/>
        <v>12</v>
      </c>
      <c r="Q38" s="186">
        <f t="shared" si="7"/>
        <v>12</v>
      </c>
      <c r="R38" s="186">
        <f t="shared" si="7"/>
        <v>12</v>
      </c>
      <c r="S38" s="186">
        <f t="shared" si="7"/>
        <v>12</v>
      </c>
      <c r="T38" s="186">
        <f t="shared" si="7"/>
        <v>12</v>
      </c>
      <c r="U38" s="186">
        <f t="shared" si="7"/>
        <v>12</v>
      </c>
      <c r="V38" s="186">
        <f t="shared" si="7"/>
        <v>12</v>
      </c>
      <c r="W38" s="186">
        <f t="shared" si="7"/>
        <v>12</v>
      </c>
      <c r="X38" s="186">
        <f t="shared" si="7"/>
        <v>12</v>
      </c>
      <c r="Y38" s="186">
        <f t="shared" si="7"/>
        <v>12</v>
      </c>
      <c r="Z38" s="186">
        <f t="shared" si="7"/>
        <v>12</v>
      </c>
      <c r="AA38" s="186">
        <f t="shared" si="7"/>
        <v>12</v>
      </c>
      <c r="AB38" s="186">
        <f t="shared" si="7"/>
        <v>12</v>
      </c>
      <c r="AC38" s="186">
        <f t="shared" si="7"/>
        <v>12</v>
      </c>
      <c r="AD38" s="186">
        <f t="shared" si="7"/>
        <v>12</v>
      </c>
      <c r="AE38" s="186">
        <f t="shared" si="7"/>
        <v>12</v>
      </c>
      <c r="AF38" s="186">
        <f t="shared" si="7"/>
        <v>12</v>
      </c>
      <c r="AG38" s="186">
        <f t="shared" si="7"/>
        <v>12</v>
      </c>
      <c r="AH38" s="186">
        <f t="shared" si="7"/>
        <v>12</v>
      </c>
      <c r="AI38" s="186">
        <f t="shared" si="7"/>
        <v>12</v>
      </c>
      <c r="AJ38" s="186">
        <f t="shared" si="7"/>
        <v>12</v>
      </c>
      <c r="AK38" s="186">
        <f t="shared" si="7"/>
        <v>12</v>
      </c>
      <c r="AL38" s="186">
        <f t="shared" si="7"/>
        <v>12</v>
      </c>
      <c r="AM38" s="186">
        <f t="shared" si="7"/>
        <v>12</v>
      </c>
      <c r="AN38" s="186">
        <f t="shared" si="7"/>
        <v>12</v>
      </c>
      <c r="AO38" s="186">
        <f t="shared" si="7"/>
        <v>12</v>
      </c>
      <c r="AP38" s="186">
        <f t="shared" si="7"/>
        <v>12</v>
      </c>
    </row>
    <row r="39" spans="1:43" s="191" customFormat="1" hidden="1" x14ac:dyDescent="0.15">
      <c r="B39" s="192"/>
      <c r="C39" s="193"/>
      <c r="D39" s="194" t="s">
        <v>19</v>
      </c>
      <c r="E39" s="194" t="str">
        <f>IF(D33-D38&gt;=0,"Implementare","Operare")</f>
        <v>Implementare</v>
      </c>
      <c r="F39" s="194" t="str">
        <f>IF($D$33-SUM(D$38:$E38)&gt;=0,"Implementare","Operare")</f>
        <v>Implementare</v>
      </c>
      <c r="G39" s="194" t="str">
        <f>IF($D$33-SUM(D$38:$F38)&gt;=0,"Implementare","Operare")</f>
        <v>Operare</v>
      </c>
      <c r="H39" s="194" t="str">
        <f>IF($D$33-SUM(D$38:$G38)&gt;=0,"Implementare","Operare")</f>
        <v>Operare</v>
      </c>
      <c r="I39" s="194" t="str">
        <f>IF($D$33-SUM(D$38:$H38)&gt;=0,"Implementare","Operare")</f>
        <v>Operare</v>
      </c>
      <c r="J39" s="194" t="str">
        <f>IF($D$33-SUM(D$38:$I38)&gt;=0,"Implementare","Operare")</f>
        <v>Operare</v>
      </c>
      <c r="K39" s="194" t="str">
        <f>IF($D$33-SUM(D$38:$J38)&gt;=0,"Implementare","Operare")</f>
        <v>Operare</v>
      </c>
      <c r="L39" s="194" t="str">
        <f>IF($D$33-SUM(D$38:$K38)&gt;=0,"Implementare","Operare")</f>
        <v>Operare</v>
      </c>
      <c r="M39" s="194" t="str">
        <f>IF($D$33-SUM(D$38:$L38)&gt;=0,"Implementare","Operare")</f>
        <v>Operare</v>
      </c>
      <c r="N39" s="194" t="str">
        <f>IF($D$33-SUM($D$38:M38)&gt;=0,"Implementare","Operare")</f>
        <v>Operare</v>
      </c>
      <c r="O39" s="194" t="str">
        <f>IF($D$33-SUM($D$38:N38)&gt;=0,"Implementare","Operare")</f>
        <v>Operare</v>
      </c>
      <c r="P39" s="194" t="str">
        <f>IF($D$33-SUM($D$38:O38)&gt;=0,"Implementare","Operare")</f>
        <v>Operare</v>
      </c>
      <c r="Q39" s="194" t="str">
        <f>IF($D$33-SUM($D$38:P38)&gt;=0,"Implementare","Operare")</f>
        <v>Operare</v>
      </c>
      <c r="R39" s="194" t="str">
        <f>IF($D$33-SUM($D$38:Q38)&gt;=0,"Implementare","Operare")</f>
        <v>Operare</v>
      </c>
      <c r="S39" s="194" t="str">
        <f>IF($D$33-SUM($D$38:R38)&gt;=0,"Implementare","Operare")</f>
        <v>Operare</v>
      </c>
      <c r="T39" s="194" t="str">
        <f>IF($D$33-SUM($D$38:S38)&gt;=0,"Implementare","Operare")</f>
        <v>Operare</v>
      </c>
      <c r="U39" s="194" t="str">
        <f>IF($D$33-SUM($D$38:T38)&gt;=0,"Implementare","Operare")</f>
        <v>Operare</v>
      </c>
      <c r="V39" s="194" t="str">
        <f>IF($D$33-SUM($D$38:U38)&gt;=0,"Implementare","Operare")</f>
        <v>Operare</v>
      </c>
      <c r="W39" s="194" t="str">
        <f>IF($D$33-SUM($D$38:V38)&gt;=0,"Implementare","Operare")</f>
        <v>Operare</v>
      </c>
      <c r="X39" s="194" t="str">
        <f>IF($D$33-SUM($D$38:W38)&gt;=0,"Implementare","Operare")</f>
        <v>Operare</v>
      </c>
      <c r="Y39" s="194" t="str">
        <f>IF($D$33-SUM($D$38:X38)&gt;=0,"Implementare","Operare")</f>
        <v>Operare</v>
      </c>
      <c r="Z39" s="194" t="str">
        <f>IF($D$33-SUM($D$38:Y38)&gt;=0,"Implementare","Operare")</f>
        <v>Operare</v>
      </c>
      <c r="AA39" s="194" t="str">
        <f>IF($D$33-SUM($D$38:Z38)&gt;=0,"Implementare","Operare")</f>
        <v>Operare</v>
      </c>
      <c r="AB39" s="194" t="str">
        <f>IF($D$33-SUM($D$38:AA38)&gt;=0,"Implementare","Operare")</f>
        <v>Operare</v>
      </c>
      <c r="AC39" s="194" t="str">
        <f>IF($D$33-SUM($D$38:AB38)&gt;=0,"Implementare","Operare")</f>
        <v>Operare</v>
      </c>
      <c r="AD39" s="194" t="str">
        <f>IF($D$33-SUM($D$38:AC38)&gt;=0,"Implementare","Operare")</f>
        <v>Operare</v>
      </c>
      <c r="AE39" s="194" t="str">
        <f>IF($D$33-SUM($D$38:AD38)&gt;=0,"Implementare","Operare")</f>
        <v>Operare</v>
      </c>
      <c r="AF39" s="194" t="str">
        <f>IF($D$33-SUM($D$38:AE38)&gt;=0,"Implementare","Operare")</f>
        <v>Operare</v>
      </c>
      <c r="AG39" s="194" t="str">
        <f>IF($D$33-SUM($D$38:AF38)&gt;=0,"Implementare","Operare")</f>
        <v>Operare</v>
      </c>
      <c r="AH39" s="194" t="str">
        <f>IF($D$33-SUM($D$38:AG38)&gt;=0,"Implementare","Operare")</f>
        <v>Operare</v>
      </c>
      <c r="AI39" s="194" t="str">
        <f>IF($D$33-SUM($D$38:AH38)&gt;=0,"Implementare","Operare")</f>
        <v>Operare</v>
      </c>
      <c r="AJ39" s="194" t="str">
        <f>IF($D$33-SUM($D$38:AI38)&gt;=0,"Implementare","Operare")</f>
        <v>Operare</v>
      </c>
      <c r="AK39" s="194" t="str">
        <f>IF($D$33-SUM($D$38:AJ38)&gt;=0,"Implementare","Operare")</f>
        <v>Operare</v>
      </c>
      <c r="AL39" s="194" t="str">
        <f>IF($D$33-SUM($D$38:AK38)&gt;=0,"Implementare","Operare")</f>
        <v>Operare</v>
      </c>
      <c r="AM39" s="194" t="str">
        <f>IF($D$33-SUM($D$38:AL38)&gt;=0,"Implementare","Operare")</f>
        <v>Operare</v>
      </c>
      <c r="AN39" s="194" t="str">
        <f>IF($D$33-SUM($D$38:AM38)&gt;=0,"Implementare","Operare")</f>
        <v>Operare</v>
      </c>
      <c r="AO39" s="194" t="str">
        <f>IF($D$33-SUM($D$38:AN38)&gt;=0,"Implementare","Operare")</f>
        <v>Operare</v>
      </c>
      <c r="AP39" s="194" t="str">
        <f>IF($D$33-SUM($D$38:AO38)&gt;=0,"Implementare","Operare")</f>
        <v>Operare</v>
      </c>
    </row>
    <row r="40" spans="1:43" s="195" customFormat="1" hidden="1" x14ac:dyDescent="0.15">
      <c r="B40" s="196"/>
      <c r="C40" s="197"/>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198"/>
      <c r="AL40" s="198"/>
      <c r="AM40" s="198"/>
      <c r="AN40" s="198"/>
      <c r="AO40" s="198"/>
      <c r="AP40" s="198"/>
      <c r="AQ40" s="198"/>
    </row>
    <row r="41" spans="1:43" s="195" customFormat="1" hidden="1" x14ac:dyDescent="0.15">
      <c r="B41" s="196"/>
      <c r="C41" s="197"/>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98"/>
      <c r="AL41" s="198"/>
      <c r="AM41" s="198"/>
      <c r="AN41" s="198"/>
      <c r="AO41" s="198"/>
      <c r="AP41" s="198"/>
      <c r="AQ41" s="198"/>
    </row>
    <row r="42" spans="1:43" s="195" customFormat="1" ht="11.45" customHeight="1" x14ac:dyDescent="0.15">
      <c r="B42" s="196"/>
      <c r="C42" s="197"/>
      <c r="D42" s="198">
        <v>1</v>
      </c>
      <c r="E42" s="198">
        <v>2</v>
      </c>
      <c r="F42" s="198">
        <v>3</v>
      </c>
      <c r="G42" s="198">
        <v>4</v>
      </c>
      <c r="H42" s="198">
        <v>5</v>
      </c>
      <c r="I42" s="198">
        <v>6</v>
      </c>
      <c r="J42" s="198">
        <v>7</v>
      </c>
      <c r="K42" s="198">
        <v>8</v>
      </c>
      <c r="L42" s="198">
        <v>9</v>
      </c>
      <c r="M42" s="198">
        <v>10</v>
      </c>
      <c r="N42" s="198">
        <v>11</v>
      </c>
      <c r="O42" s="198">
        <v>12</v>
      </c>
      <c r="P42" s="198">
        <v>13</v>
      </c>
      <c r="Q42" s="198">
        <v>14</v>
      </c>
      <c r="R42" s="198">
        <v>15</v>
      </c>
      <c r="S42" s="198">
        <v>16</v>
      </c>
      <c r="T42" s="198">
        <v>17</v>
      </c>
      <c r="U42" s="198">
        <v>18</v>
      </c>
      <c r="V42" s="198">
        <v>19</v>
      </c>
      <c r="W42" s="198">
        <v>20</v>
      </c>
      <c r="X42" s="198">
        <v>21</v>
      </c>
      <c r="Y42" s="198">
        <v>22</v>
      </c>
      <c r="Z42" s="198">
        <v>23</v>
      </c>
      <c r="AA42" s="198">
        <v>24</v>
      </c>
      <c r="AB42" s="198">
        <v>25</v>
      </c>
      <c r="AC42" s="198">
        <v>26</v>
      </c>
      <c r="AD42" s="198">
        <v>27</v>
      </c>
      <c r="AE42" s="198">
        <v>28</v>
      </c>
      <c r="AF42" s="198">
        <v>29</v>
      </c>
      <c r="AG42" s="198">
        <v>30</v>
      </c>
      <c r="AH42" s="198">
        <v>31</v>
      </c>
      <c r="AI42" s="198">
        <v>32</v>
      </c>
      <c r="AJ42" s="198">
        <v>33</v>
      </c>
      <c r="AK42" s="198">
        <v>34</v>
      </c>
      <c r="AL42" s="198">
        <v>35</v>
      </c>
      <c r="AM42" s="198">
        <v>36</v>
      </c>
      <c r="AN42" s="198">
        <v>37</v>
      </c>
      <c r="AO42" s="198">
        <v>38</v>
      </c>
      <c r="AP42" s="198">
        <v>39</v>
      </c>
      <c r="AQ42" s="198"/>
    </row>
    <row r="43" spans="1:43" ht="15.6" customHeight="1" x14ac:dyDescent="0.15">
      <c r="B43" s="150"/>
      <c r="C43" s="497" t="s">
        <v>74</v>
      </c>
      <c r="D43" s="497"/>
      <c r="E43" s="497"/>
      <c r="F43" s="497"/>
      <c r="G43" s="497"/>
      <c r="H43" s="497"/>
      <c r="I43" s="497"/>
      <c r="J43" s="497"/>
      <c r="K43" s="497"/>
      <c r="L43" s="497"/>
      <c r="M43" s="497"/>
      <c r="N43" s="497"/>
      <c r="O43" s="497" t="s">
        <v>74</v>
      </c>
      <c r="P43" s="497"/>
      <c r="Q43" s="497"/>
      <c r="R43" s="497"/>
      <c r="S43" s="497"/>
      <c r="T43" s="497"/>
      <c r="U43" s="497"/>
      <c r="V43" s="497"/>
      <c r="W43" s="497"/>
      <c r="X43" s="497"/>
      <c r="Y43" s="497"/>
      <c r="Z43" s="497"/>
      <c r="AA43" s="497" t="s">
        <v>74</v>
      </c>
      <c r="AB43" s="497"/>
      <c r="AC43" s="497"/>
      <c r="AD43" s="497"/>
      <c r="AE43" s="497"/>
      <c r="AF43" s="497"/>
      <c r="AG43" s="497"/>
      <c r="AH43" s="497"/>
      <c r="AI43" s="497"/>
      <c r="AJ43" s="497"/>
      <c r="AK43" s="497"/>
      <c r="AL43" s="497"/>
      <c r="AM43" s="498" t="s">
        <v>74</v>
      </c>
      <c r="AN43" s="498"/>
      <c r="AO43" s="498"/>
      <c r="AP43" s="498"/>
      <c r="AQ43" s="498"/>
    </row>
    <row r="44" spans="1:43" s="151" customFormat="1" x14ac:dyDescent="0.2">
      <c r="C44" s="199"/>
      <c r="D44" s="500" t="s">
        <v>69</v>
      </c>
      <c r="E44" s="500"/>
      <c r="F44" s="500"/>
      <c r="G44" s="500"/>
      <c r="H44" s="500"/>
      <c r="I44" s="500"/>
      <c r="J44" s="500"/>
      <c r="K44" s="500"/>
      <c r="L44" s="500"/>
      <c r="M44" s="500"/>
      <c r="N44" s="500"/>
      <c r="O44" s="500"/>
      <c r="P44" s="500"/>
      <c r="Q44" s="500"/>
      <c r="R44" s="200"/>
      <c r="S44" s="200"/>
      <c r="T44" s="200"/>
      <c r="U44" s="200"/>
      <c r="V44" s="200"/>
      <c r="W44" s="200"/>
    </row>
    <row r="45" spans="1:43" s="151" customFormat="1" x14ac:dyDescent="0.15">
      <c r="B45" s="157"/>
      <c r="C45" s="158"/>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59"/>
      <c r="AB45" s="159"/>
      <c r="AC45" s="159"/>
      <c r="AD45" s="159"/>
      <c r="AE45" s="159"/>
      <c r="AF45" s="159"/>
      <c r="AG45" s="159"/>
      <c r="AH45" s="159"/>
      <c r="AI45" s="159"/>
      <c r="AJ45" s="159"/>
      <c r="AK45" s="159"/>
      <c r="AL45" s="159"/>
      <c r="AM45" s="159"/>
      <c r="AN45" s="159"/>
      <c r="AO45" s="159"/>
      <c r="AP45" s="159"/>
      <c r="AQ45" s="159"/>
    </row>
    <row r="46" spans="1:43" s="151" customFormat="1" ht="19.5" x14ac:dyDescent="0.2">
      <c r="A46" s="151">
        <v>1</v>
      </c>
      <c r="B46" s="201">
        <f t="shared" ref="B46:C54" si="8">B5</f>
        <v>1</v>
      </c>
      <c r="C46" s="363" t="str">
        <f t="shared" si="8"/>
        <v xml:space="preserve">Venituri din vânzări de titluri de călătorie </v>
      </c>
      <c r="D46" s="161"/>
      <c r="E46" s="161"/>
      <c r="F46" s="161"/>
      <c r="G46" s="161"/>
      <c r="H46" s="161"/>
      <c r="I46" s="161"/>
      <c r="J46" s="161"/>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161"/>
      <c r="AP46" s="161"/>
      <c r="AQ46" s="161"/>
    </row>
    <row r="47" spans="1:43" s="151" customFormat="1" ht="39" x14ac:dyDescent="0.2">
      <c r="A47" s="151">
        <v>2</v>
      </c>
      <c r="B47" s="201">
        <f t="shared" si="8"/>
        <v>2</v>
      </c>
      <c r="C47" s="363" t="str">
        <f t="shared" si="8"/>
        <v>Venituri din închiriere de biciclete/biciclete electrice (sisteme de tip „bike-sharing”, „bike-rental”</v>
      </c>
      <c r="D47" s="161"/>
      <c r="E47" s="161"/>
      <c r="F47" s="161"/>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row>
    <row r="48" spans="1:43" s="151" customFormat="1" ht="29.25" x14ac:dyDescent="0.2">
      <c r="A48" s="151">
        <v>3</v>
      </c>
      <c r="B48" s="201">
        <f t="shared" si="8"/>
        <v>3</v>
      </c>
      <c r="C48" s="363" t="str">
        <f t="shared" si="8"/>
        <v>Venituri din reîncărcarea automobilelor electrice şi electrice hibride</v>
      </c>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61"/>
    </row>
    <row r="49" spans="1:43" s="151" customFormat="1" ht="19.5" x14ac:dyDescent="0.2">
      <c r="A49" s="151">
        <v>12</v>
      </c>
      <c r="B49" s="201">
        <f t="shared" si="8"/>
        <v>4</v>
      </c>
      <c r="C49" s="363" t="str">
        <f t="shared" si="8"/>
        <v>Venituri din taxe parcare de tip ”park and ride”</v>
      </c>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v>0</v>
      </c>
      <c r="AI49" s="161">
        <v>0</v>
      </c>
      <c r="AJ49" s="161">
        <v>0</v>
      </c>
      <c r="AK49" s="161">
        <v>0</v>
      </c>
      <c r="AL49" s="161">
        <v>0</v>
      </c>
      <c r="AM49" s="161">
        <v>0</v>
      </c>
      <c r="AN49" s="161">
        <v>0</v>
      </c>
      <c r="AO49" s="161">
        <v>0</v>
      </c>
      <c r="AP49" s="161">
        <v>0</v>
      </c>
      <c r="AQ49" s="161">
        <v>0</v>
      </c>
    </row>
    <row r="50" spans="1:43" s="202" customFormat="1" ht="39" x14ac:dyDescent="0.2">
      <c r="A50" s="202">
        <v>27</v>
      </c>
      <c r="B50" s="201">
        <f t="shared" si="8"/>
        <v>5</v>
      </c>
      <c r="C50" s="361" t="str">
        <f t="shared" si="8"/>
        <v>Completati tipul de venit din activitatea operationala a infrastructurii</v>
      </c>
      <c r="D50" s="161"/>
      <c r="E50" s="161"/>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v>0</v>
      </c>
      <c r="AI50" s="161">
        <v>0</v>
      </c>
      <c r="AJ50" s="161">
        <v>0</v>
      </c>
      <c r="AK50" s="161">
        <v>0</v>
      </c>
      <c r="AL50" s="161">
        <v>0</v>
      </c>
      <c r="AM50" s="161">
        <v>0</v>
      </c>
      <c r="AN50" s="161">
        <v>0</v>
      </c>
      <c r="AO50" s="161">
        <v>0</v>
      </c>
      <c r="AP50" s="161">
        <v>0</v>
      </c>
      <c r="AQ50" s="161">
        <v>0</v>
      </c>
    </row>
    <row r="51" spans="1:43" s="202" customFormat="1" ht="39" x14ac:dyDescent="0.2">
      <c r="A51" s="202">
        <v>28</v>
      </c>
      <c r="B51" s="201">
        <f t="shared" si="8"/>
        <v>6</v>
      </c>
      <c r="C51" s="361" t="str">
        <f t="shared" si="8"/>
        <v>Completati tipul de venit din activitatea operationala a infrastructurii</v>
      </c>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v>0</v>
      </c>
      <c r="AI51" s="161">
        <v>0</v>
      </c>
      <c r="AJ51" s="161">
        <v>0</v>
      </c>
      <c r="AK51" s="161">
        <v>0</v>
      </c>
      <c r="AL51" s="161">
        <v>0</v>
      </c>
      <c r="AM51" s="161">
        <v>0</v>
      </c>
      <c r="AN51" s="161">
        <v>0</v>
      </c>
      <c r="AO51" s="161">
        <v>0</v>
      </c>
      <c r="AP51" s="161">
        <v>0</v>
      </c>
      <c r="AQ51" s="161">
        <v>0</v>
      </c>
    </row>
    <row r="52" spans="1:43" s="202" customFormat="1" ht="39" x14ac:dyDescent="0.2">
      <c r="B52" s="201">
        <f t="shared" si="8"/>
        <v>7</v>
      </c>
      <c r="C52" s="361" t="str">
        <f t="shared" si="8"/>
        <v>Completati tipul de venit din activitatea operationala a infrastructurii</v>
      </c>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1"/>
      <c r="AL52" s="161"/>
      <c r="AM52" s="161"/>
      <c r="AN52" s="161"/>
      <c r="AO52" s="161"/>
      <c r="AP52" s="161"/>
      <c r="AQ52" s="161"/>
    </row>
    <row r="53" spans="1:43" s="202" customFormat="1" ht="39" x14ac:dyDescent="0.2">
      <c r="B53" s="201">
        <f t="shared" si="8"/>
        <v>8</v>
      </c>
      <c r="C53" s="363" t="str">
        <f t="shared" si="8"/>
        <v>Venituri din alocatii bugetare pentru intretinerea curenta (funcționarea și întreținerea curentă)</v>
      </c>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row>
    <row r="54" spans="1:43" s="202" customFormat="1" ht="19.5" x14ac:dyDescent="0.2">
      <c r="B54" s="201">
        <f t="shared" si="8"/>
        <v>9</v>
      </c>
      <c r="C54" s="363" t="str">
        <f t="shared" si="8"/>
        <v>Venituri din alocatii bugetare pentru reparatii capitale</v>
      </c>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1"/>
      <c r="AL54" s="161"/>
      <c r="AM54" s="161"/>
      <c r="AN54" s="161"/>
      <c r="AO54" s="161"/>
      <c r="AP54" s="161"/>
      <c r="AQ54" s="161"/>
    </row>
    <row r="55" spans="1:43" s="202" customFormat="1" ht="28.15" hidden="1" customHeight="1" x14ac:dyDescent="0.2">
      <c r="B55" s="201">
        <v>10</v>
      </c>
      <c r="C55" s="360" t="str">
        <f>C14</f>
        <v>Venituri din cotizatii/donatii/sponsorizari</v>
      </c>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1"/>
      <c r="AL55" s="161"/>
      <c r="AM55" s="161"/>
      <c r="AN55" s="161"/>
      <c r="AO55" s="161"/>
      <c r="AP55" s="161"/>
      <c r="AQ55" s="161"/>
    </row>
    <row r="56" spans="1:43" s="164" customFormat="1" ht="26.25" customHeight="1" x14ac:dyDescent="0.15">
      <c r="B56" s="203"/>
      <c r="C56" s="166" t="str">
        <f>C15</f>
        <v>TOTAL VENITURI DIN OPERARE</v>
      </c>
      <c r="D56" s="167">
        <f t="shared" ref="D56:AQ56" si="9">SUM(D46:D55)</f>
        <v>0</v>
      </c>
      <c r="E56" s="167">
        <f t="shared" si="9"/>
        <v>0</v>
      </c>
      <c r="F56" s="167">
        <f t="shared" si="9"/>
        <v>0</v>
      </c>
      <c r="G56" s="167">
        <f t="shared" si="9"/>
        <v>0</v>
      </c>
      <c r="H56" s="167">
        <f t="shared" si="9"/>
        <v>0</v>
      </c>
      <c r="I56" s="167">
        <f t="shared" si="9"/>
        <v>0</v>
      </c>
      <c r="J56" s="167">
        <f t="shared" si="9"/>
        <v>0</v>
      </c>
      <c r="K56" s="167">
        <f t="shared" si="9"/>
        <v>0</v>
      </c>
      <c r="L56" s="167">
        <f t="shared" si="9"/>
        <v>0</v>
      </c>
      <c r="M56" s="167">
        <f t="shared" si="9"/>
        <v>0</v>
      </c>
      <c r="N56" s="167">
        <f t="shared" si="9"/>
        <v>0</v>
      </c>
      <c r="O56" s="167">
        <f t="shared" si="9"/>
        <v>0</v>
      </c>
      <c r="P56" s="167">
        <f t="shared" si="9"/>
        <v>0</v>
      </c>
      <c r="Q56" s="167">
        <f t="shared" si="9"/>
        <v>0</v>
      </c>
      <c r="R56" s="167">
        <f t="shared" si="9"/>
        <v>0</v>
      </c>
      <c r="S56" s="167">
        <f t="shared" si="9"/>
        <v>0</v>
      </c>
      <c r="T56" s="167">
        <f t="shared" si="9"/>
        <v>0</v>
      </c>
      <c r="U56" s="167">
        <f t="shared" si="9"/>
        <v>0</v>
      </c>
      <c r="V56" s="167">
        <f t="shared" si="9"/>
        <v>0</v>
      </c>
      <c r="W56" s="167">
        <f t="shared" si="9"/>
        <v>0</v>
      </c>
      <c r="X56" s="167">
        <f t="shared" si="9"/>
        <v>0</v>
      </c>
      <c r="Y56" s="167">
        <f t="shared" si="9"/>
        <v>0</v>
      </c>
      <c r="Z56" s="167">
        <f t="shared" si="9"/>
        <v>0</v>
      </c>
      <c r="AA56" s="167">
        <f t="shared" si="9"/>
        <v>0</v>
      </c>
      <c r="AB56" s="167">
        <f t="shared" si="9"/>
        <v>0</v>
      </c>
      <c r="AC56" s="167">
        <f t="shared" si="9"/>
        <v>0</v>
      </c>
      <c r="AD56" s="167">
        <f t="shared" si="9"/>
        <v>0</v>
      </c>
      <c r="AE56" s="167">
        <f t="shared" si="9"/>
        <v>0</v>
      </c>
      <c r="AF56" s="167">
        <f t="shared" si="9"/>
        <v>0</v>
      </c>
      <c r="AG56" s="167">
        <f t="shared" si="9"/>
        <v>0</v>
      </c>
      <c r="AH56" s="167">
        <f t="shared" si="9"/>
        <v>0</v>
      </c>
      <c r="AI56" s="167">
        <f t="shared" si="9"/>
        <v>0</v>
      </c>
      <c r="AJ56" s="167">
        <f t="shared" si="9"/>
        <v>0</v>
      </c>
      <c r="AK56" s="167">
        <f t="shared" si="9"/>
        <v>0</v>
      </c>
      <c r="AL56" s="167">
        <f t="shared" si="9"/>
        <v>0</v>
      </c>
      <c r="AM56" s="167">
        <f t="shared" si="9"/>
        <v>0</v>
      </c>
      <c r="AN56" s="167">
        <f t="shared" si="9"/>
        <v>0</v>
      </c>
      <c r="AO56" s="167">
        <f t="shared" si="9"/>
        <v>0</v>
      </c>
      <c r="AP56" s="167">
        <f t="shared" si="9"/>
        <v>0</v>
      </c>
      <c r="AQ56" s="167">
        <f t="shared" si="9"/>
        <v>0</v>
      </c>
    </row>
    <row r="57" spans="1:43" s="164" customFormat="1" x14ac:dyDescent="0.15">
      <c r="B57" s="204"/>
      <c r="C57" s="205"/>
      <c r="D57" s="172"/>
      <c r="E57" s="172"/>
      <c r="F57" s="172"/>
      <c r="G57" s="172"/>
      <c r="H57" s="172"/>
      <c r="I57" s="172"/>
      <c r="J57" s="172"/>
      <c r="K57" s="172"/>
      <c r="L57" s="172"/>
      <c r="M57" s="172"/>
      <c r="N57" s="172"/>
      <c r="O57" s="172"/>
      <c r="P57" s="172"/>
      <c r="Q57" s="172"/>
      <c r="R57" s="172"/>
      <c r="S57" s="172"/>
      <c r="T57" s="172"/>
      <c r="U57" s="172"/>
      <c r="V57" s="172"/>
      <c r="W57" s="172"/>
      <c r="X57" s="172"/>
      <c r="Y57" s="172"/>
      <c r="Z57" s="172"/>
      <c r="AA57" s="172"/>
      <c r="AB57" s="172"/>
      <c r="AC57" s="172"/>
      <c r="AD57" s="172"/>
      <c r="AE57" s="172"/>
      <c r="AF57" s="172"/>
      <c r="AG57" s="172"/>
      <c r="AH57" s="172"/>
      <c r="AI57" s="172"/>
      <c r="AJ57" s="172"/>
      <c r="AK57" s="172"/>
      <c r="AL57" s="172"/>
      <c r="AM57" s="172"/>
      <c r="AN57" s="172"/>
      <c r="AO57" s="172"/>
      <c r="AP57" s="172"/>
      <c r="AQ57" s="172"/>
    </row>
    <row r="58" spans="1:43" s="168" customFormat="1" ht="29.25" x14ac:dyDescent="0.2">
      <c r="A58" s="168">
        <v>1</v>
      </c>
      <c r="B58" s="170">
        <f t="shared" ref="B58:C65" si="10">B17</f>
        <v>1</v>
      </c>
      <c r="C58" s="170" t="str">
        <f t="shared" si="10"/>
        <v>Cheltuieli cu materiile prime,  materialele consumabile, materiale, combustibilul</v>
      </c>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1"/>
      <c r="AM58" s="161"/>
      <c r="AN58" s="161"/>
      <c r="AO58" s="161"/>
      <c r="AP58" s="161"/>
      <c r="AQ58" s="161"/>
    </row>
    <row r="59" spans="1:43" s="168" customFormat="1" ht="17.45" customHeight="1" x14ac:dyDescent="0.2">
      <c r="A59" s="168">
        <v>2</v>
      </c>
      <c r="B59" s="170">
        <f t="shared" si="10"/>
        <v>2</v>
      </c>
      <c r="C59" s="170" t="str">
        <f t="shared" si="10"/>
        <v>Cheltuieli privind utilitatile</v>
      </c>
      <c r="D59" s="161"/>
      <c r="E59" s="161"/>
      <c r="F59" s="161"/>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1"/>
      <c r="AP59" s="161"/>
      <c r="AQ59" s="161"/>
    </row>
    <row r="60" spans="1:43" s="168" customFormat="1" ht="19.5" x14ac:dyDescent="0.2">
      <c r="A60" s="168">
        <v>3</v>
      </c>
      <c r="B60" s="170">
        <f t="shared" si="10"/>
        <v>3</v>
      </c>
      <c r="C60" s="170" t="str">
        <f t="shared" si="10"/>
        <v>Cheltuieli cu servicii externalizate pentru operarea infrastructurii</v>
      </c>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1"/>
      <c r="AL60" s="161"/>
      <c r="AM60" s="161"/>
      <c r="AN60" s="161"/>
      <c r="AO60" s="161"/>
      <c r="AP60" s="161"/>
      <c r="AQ60" s="161"/>
    </row>
    <row r="61" spans="1:43" s="168" customFormat="1" ht="29.25" x14ac:dyDescent="0.2">
      <c r="A61" s="168">
        <v>4</v>
      </c>
      <c r="B61" s="170">
        <f t="shared" si="10"/>
        <v>4</v>
      </c>
      <c r="C61" s="170" t="str">
        <f t="shared" si="10"/>
        <v>Cheltuieli personalul inclusiv cheltuieli cu asigurarile si protectia sociala</v>
      </c>
      <c r="D61" s="161"/>
      <c r="E61" s="161"/>
      <c r="F61" s="161"/>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1"/>
      <c r="AL61" s="161"/>
      <c r="AM61" s="161"/>
      <c r="AN61" s="161"/>
      <c r="AO61" s="161"/>
      <c r="AP61" s="161"/>
      <c r="AQ61" s="161"/>
    </row>
    <row r="62" spans="1:43" ht="39" x14ac:dyDescent="0.15">
      <c r="A62" s="168">
        <v>14</v>
      </c>
      <c r="B62" s="170">
        <f t="shared" si="10"/>
        <v>5</v>
      </c>
      <c r="C62" s="170" t="str">
        <f t="shared" si="10"/>
        <v>Cheltuieli de mentenanta, intretinere, reparatii capitale, administrare,  service auto , Inspecţia tehnică periodică</v>
      </c>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row>
    <row r="63" spans="1:43" s="168" customFormat="1" ht="29.25" x14ac:dyDescent="0.2">
      <c r="A63" s="168">
        <v>20</v>
      </c>
      <c r="B63" s="170">
        <f t="shared" si="10"/>
        <v>6</v>
      </c>
      <c r="C63" s="364" t="str">
        <f t="shared" si="10"/>
        <v>Completati tipul de cheltuiala din activitatea operationala a infrastructurii</v>
      </c>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v>0</v>
      </c>
      <c r="AI63" s="161">
        <v>0</v>
      </c>
      <c r="AJ63" s="161">
        <v>0</v>
      </c>
      <c r="AK63" s="161">
        <v>0</v>
      </c>
      <c r="AL63" s="161">
        <v>0</v>
      </c>
      <c r="AM63" s="161">
        <v>0</v>
      </c>
      <c r="AN63" s="161">
        <v>0</v>
      </c>
      <c r="AO63" s="161">
        <v>0</v>
      </c>
      <c r="AP63" s="161">
        <v>0</v>
      </c>
      <c r="AQ63" s="161">
        <v>0</v>
      </c>
    </row>
    <row r="64" spans="1:43" s="168" customFormat="1" ht="29.25" x14ac:dyDescent="0.2">
      <c r="B64" s="170">
        <f t="shared" si="10"/>
        <v>7</v>
      </c>
      <c r="C64" s="364" t="str">
        <f t="shared" si="10"/>
        <v>Completati tipul de cheltuiala din activitatea operationala a infrastructurii</v>
      </c>
      <c r="D64" s="161"/>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1"/>
      <c r="AL64" s="161"/>
      <c r="AM64" s="161"/>
      <c r="AN64" s="161"/>
      <c r="AO64" s="161"/>
      <c r="AP64" s="161"/>
      <c r="AQ64" s="161"/>
    </row>
    <row r="65" spans="2:43" s="168" customFormat="1" ht="15" customHeight="1" x14ac:dyDescent="0.2">
      <c r="B65" s="170">
        <f t="shared" si="10"/>
        <v>8</v>
      </c>
      <c r="C65" s="170" t="str">
        <f t="shared" si="10"/>
        <v>Alte cheltuieli operationale</v>
      </c>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1"/>
      <c r="AL65" s="161"/>
      <c r="AM65" s="161"/>
      <c r="AN65" s="161"/>
      <c r="AO65" s="161"/>
      <c r="AP65" s="161"/>
      <c r="AQ65" s="161"/>
    </row>
    <row r="66" spans="2:43" s="164" customFormat="1" ht="30" customHeight="1" x14ac:dyDescent="0.15">
      <c r="B66" s="166"/>
      <c r="C66" s="166" t="str">
        <f>C25</f>
        <v>TOTAL CHELTUIELI DIN OPERARE</v>
      </c>
      <c r="D66" s="167">
        <f t="shared" ref="D66:AQ66" si="11">SUM(D58:D65)</f>
        <v>0</v>
      </c>
      <c r="E66" s="167">
        <f t="shared" si="11"/>
        <v>0</v>
      </c>
      <c r="F66" s="167">
        <f t="shared" si="11"/>
        <v>0</v>
      </c>
      <c r="G66" s="167">
        <f t="shared" si="11"/>
        <v>0</v>
      </c>
      <c r="H66" s="167">
        <f t="shared" si="11"/>
        <v>0</v>
      </c>
      <c r="I66" s="167">
        <f t="shared" si="11"/>
        <v>0</v>
      </c>
      <c r="J66" s="167">
        <f t="shared" si="11"/>
        <v>0</v>
      </c>
      <c r="K66" s="167">
        <f t="shared" si="11"/>
        <v>0</v>
      </c>
      <c r="L66" s="167">
        <f t="shared" si="11"/>
        <v>0</v>
      </c>
      <c r="M66" s="167">
        <f t="shared" si="11"/>
        <v>0</v>
      </c>
      <c r="N66" s="167">
        <f t="shared" si="11"/>
        <v>0</v>
      </c>
      <c r="O66" s="167">
        <f t="shared" si="11"/>
        <v>0</v>
      </c>
      <c r="P66" s="167">
        <f t="shared" si="11"/>
        <v>0</v>
      </c>
      <c r="Q66" s="167">
        <f t="shared" si="11"/>
        <v>0</v>
      </c>
      <c r="R66" s="167">
        <f t="shared" si="11"/>
        <v>0</v>
      </c>
      <c r="S66" s="167">
        <f t="shared" si="11"/>
        <v>0</v>
      </c>
      <c r="T66" s="167">
        <f t="shared" si="11"/>
        <v>0</v>
      </c>
      <c r="U66" s="167">
        <f t="shared" si="11"/>
        <v>0</v>
      </c>
      <c r="V66" s="167">
        <f t="shared" si="11"/>
        <v>0</v>
      </c>
      <c r="W66" s="167">
        <f t="shared" si="11"/>
        <v>0</v>
      </c>
      <c r="X66" s="167">
        <f t="shared" si="11"/>
        <v>0</v>
      </c>
      <c r="Y66" s="167">
        <f t="shared" si="11"/>
        <v>0</v>
      </c>
      <c r="Z66" s="167">
        <f t="shared" si="11"/>
        <v>0</v>
      </c>
      <c r="AA66" s="167">
        <f t="shared" si="11"/>
        <v>0</v>
      </c>
      <c r="AB66" s="167">
        <f t="shared" si="11"/>
        <v>0</v>
      </c>
      <c r="AC66" s="167">
        <f t="shared" si="11"/>
        <v>0</v>
      </c>
      <c r="AD66" s="167">
        <f t="shared" si="11"/>
        <v>0</v>
      </c>
      <c r="AE66" s="167">
        <f t="shared" si="11"/>
        <v>0</v>
      </c>
      <c r="AF66" s="167">
        <f t="shared" si="11"/>
        <v>0</v>
      </c>
      <c r="AG66" s="167">
        <f t="shared" si="11"/>
        <v>0</v>
      </c>
      <c r="AH66" s="167">
        <f t="shared" si="11"/>
        <v>0</v>
      </c>
      <c r="AI66" s="167">
        <f t="shared" si="11"/>
        <v>0</v>
      </c>
      <c r="AJ66" s="167">
        <f t="shared" si="11"/>
        <v>0</v>
      </c>
      <c r="AK66" s="167">
        <f t="shared" si="11"/>
        <v>0</v>
      </c>
      <c r="AL66" s="167">
        <f t="shared" si="11"/>
        <v>0</v>
      </c>
      <c r="AM66" s="167">
        <f t="shared" si="11"/>
        <v>0</v>
      </c>
      <c r="AN66" s="167">
        <f t="shared" si="11"/>
        <v>0</v>
      </c>
      <c r="AO66" s="167">
        <f t="shared" si="11"/>
        <v>0</v>
      </c>
      <c r="AP66" s="167">
        <f t="shared" si="11"/>
        <v>0</v>
      </c>
      <c r="AQ66" s="167">
        <f t="shared" si="11"/>
        <v>0</v>
      </c>
    </row>
    <row r="67" spans="2:43" s="164" customFormat="1" ht="31.15" customHeight="1" x14ac:dyDescent="0.15">
      <c r="B67" s="170"/>
      <c r="C67" s="171" t="str">
        <f>C26</f>
        <v>FLUX DE NUMERAR NET DIN ACTIVITATEA DE OPERARE</v>
      </c>
      <c r="D67" s="172">
        <f t="shared" ref="D67:AQ67" si="12">D56-D66</f>
        <v>0</v>
      </c>
      <c r="E67" s="172">
        <f t="shared" si="12"/>
        <v>0</v>
      </c>
      <c r="F67" s="172">
        <f t="shared" si="12"/>
        <v>0</v>
      </c>
      <c r="G67" s="172">
        <f t="shared" si="12"/>
        <v>0</v>
      </c>
      <c r="H67" s="172">
        <f t="shared" si="12"/>
        <v>0</v>
      </c>
      <c r="I67" s="172">
        <f t="shared" si="12"/>
        <v>0</v>
      </c>
      <c r="J67" s="172">
        <f t="shared" si="12"/>
        <v>0</v>
      </c>
      <c r="K67" s="172">
        <f t="shared" si="12"/>
        <v>0</v>
      </c>
      <c r="L67" s="172">
        <f t="shared" si="12"/>
        <v>0</v>
      </c>
      <c r="M67" s="172">
        <f t="shared" si="12"/>
        <v>0</v>
      </c>
      <c r="N67" s="172">
        <f t="shared" si="12"/>
        <v>0</v>
      </c>
      <c r="O67" s="172">
        <f t="shared" si="12"/>
        <v>0</v>
      </c>
      <c r="P67" s="172">
        <f t="shared" si="12"/>
        <v>0</v>
      </c>
      <c r="Q67" s="172">
        <f t="shared" si="12"/>
        <v>0</v>
      </c>
      <c r="R67" s="172">
        <f t="shared" si="12"/>
        <v>0</v>
      </c>
      <c r="S67" s="172">
        <f t="shared" si="12"/>
        <v>0</v>
      </c>
      <c r="T67" s="172">
        <f t="shared" si="12"/>
        <v>0</v>
      </c>
      <c r="U67" s="172">
        <f t="shared" si="12"/>
        <v>0</v>
      </c>
      <c r="V67" s="172">
        <f t="shared" si="12"/>
        <v>0</v>
      </c>
      <c r="W67" s="172">
        <f t="shared" si="12"/>
        <v>0</v>
      </c>
      <c r="X67" s="172">
        <f t="shared" si="12"/>
        <v>0</v>
      </c>
      <c r="Y67" s="172">
        <f t="shared" si="12"/>
        <v>0</v>
      </c>
      <c r="Z67" s="172">
        <f t="shared" si="12"/>
        <v>0</v>
      </c>
      <c r="AA67" s="172">
        <f t="shared" si="12"/>
        <v>0</v>
      </c>
      <c r="AB67" s="172">
        <f t="shared" si="12"/>
        <v>0</v>
      </c>
      <c r="AC67" s="172">
        <f t="shared" si="12"/>
        <v>0</v>
      </c>
      <c r="AD67" s="172">
        <f t="shared" si="12"/>
        <v>0</v>
      </c>
      <c r="AE67" s="172">
        <f t="shared" si="12"/>
        <v>0</v>
      </c>
      <c r="AF67" s="172">
        <f t="shared" si="12"/>
        <v>0</v>
      </c>
      <c r="AG67" s="172">
        <f t="shared" si="12"/>
        <v>0</v>
      </c>
      <c r="AH67" s="172">
        <f t="shared" si="12"/>
        <v>0</v>
      </c>
      <c r="AI67" s="172">
        <f t="shared" si="12"/>
        <v>0</v>
      </c>
      <c r="AJ67" s="172">
        <f t="shared" si="12"/>
        <v>0</v>
      </c>
      <c r="AK67" s="172">
        <f t="shared" si="12"/>
        <v>0</v>
      </c>
      <c r="AL67" s="172">
        <f t="shared" si="12"/>
        <v>0</v>
      </c>
      <c r="AM67" s="172">
        <f t="shared" si="12"/>
        <v>0</v>
      </c>
      <c r="AN67" s="172">
        <f t="shared" si="12"/>
        <v>0</v>
      </c>
      <c r="AO67" s="172">
        <f t="shared" si="12"/>
        <v>0</v>
      </c>
      <c r="AP67" s="172">
        <f t="shared" si="12"/>
        <v>0</v>
      </c>
      <c r="AQ67" s="172">
        <f t="shared" si="12"/>
        <v>0</v>
      </c>
    </row>
    <row r="68" spans="2:43" s="206" customFormat="1" x14ac:dyDescent="0.15">
      <c r="B68" s="207"/>
      <c r="C68" s="208"/>
      <c r="D68" s="209"/>
      <c r="E68" s="209"/>
      <c r="F68" s="209"/>
      <c r="G68" s="209"/>
      <c r="H68" s="209"/>
      <c r="I68" s="209"/>
      <c r="J68" s="209"/>
      <c r="K68" s="209"/>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c r="AI68" s="209"/>
      <c r="AJ68" s="209"/>
      <c r="AK68" s="209"/>
      <c r="AL68" s="209"/>
      <c r="AM68" s="209"/>
      <c r="AN68" s="209"/>
      <c r="AO68" s="209"/>
      <c r="AP68" s="209"/>
      <c r="AQ68" s="209"/>
    </row>
    <row r="69" spans="2:43" s="206" customFormat="1" x14ac:dyDescent="0.15">
      <c r="B69" s="207"/>
      <c r="C69" s="208"/>
      <c r="D69" s="209"/>
      <c r="E69" s="209"/>
      <c r="F69" s="209"/>
      <c r="G69" s="209"/>
      <c r="H69" s="209"/>
      <c r="I69" s="209"/>
      <c r="J69" s="209"/>
      <c r="K69" s="209"/>
      <c r="L69" s="209"/>
      <c r="M69" s="209"/>
      <c r="N69" s="209"/>
      <c r="O69" s="209"/>
      <c r="P69" s="209"/>
      <c r="Q69" s="209"/>
      <c r="R69" s="209"/>
      <c r="S69" s="209"/>
      <c r="T69" s="209"/>
      <c r="U69" s="209"/>
      <c r="V69" s="209"/>
      <c r="W69" s="209"/>
      <c r="X69" s="209"/>
      <c r="Y69" s="209"/>
      <c r="Z69" s="209"/>
      <c r="AA69" s="209"/>
      <c r="AB69" s="209"/>
      <c r="AC69" s="209"/>
      <c r="AD69" s="209"/>
      <c r="AE69" s="209"/>
      <c r="AF69" s="209"/>
      <c r="AG69" s="209"/>
      <c r="AH69" s="209"/>
      <c r="AI69" s="209"/>
      <c r="AJ69" s="209"/>
      <c r="AK69" s="209"/>
      <c r="AL69" s="209"/>
      <c r="AM69" s="209"/>
      <c r="AN69" s="209"/>
      <c r="AO69" s="209"/>
      <c r="AP69" s="209"/>
      <c r="AQ69" s="209"/>
    </row>
    <row r="70" spans="2:43" s="206" customFormat="1" x14ac:dyDescent="0.15">
      <c r="B70" s="207"/>
      <c r="C70" s="210" t="s">
        <v>249</v>
      </c>
      <c r="D70" s="211">
        <f>Buget_cerere!N110</f>
        <v>0</v>
      </c>
      <c r="E70" s="211">
        <f>Buget_cerere!O110</f>
        <v>0</v>
      </c>
      <c r="F70" s="211">
        <f>Buget_cerere!P110</f>
        <v>0</v>
      </c>
      <c r="G70" s="211">
        <f>Buget_cerere!Q110</f>
        <v>0</v>
      </c>
      <c r="H70" s="209"/>
      <c r="I70" s="209"/>
      <c r="J70" s="209"/>
      <c r="K70" s="209"/>
      <c r="L70" s="209"/>
      <c r="M70" s="209"/>
      <c r="N70" s="209"/>
      <c r="O70" s="209"/>
      <c r="P70" s="209"/>
      <c r="Q70" s="209"/>
      <c r="R70" s="209"/>
      <c r="S70" s="209"/>
      <c r="T70" s="209"/>
      <c r="U70" s="209"/>
      <c r="V70" s="209"/>
      <c r="W70" s="209"/>
      <c r="X70" s="209"/>
      <c r="Y70" s="209"/>
      <c r="Z70" s="209"/>
      <c r="AA70" s="209"/>
      <c r="AB70" s="209"/>
      <c r="AC70" s="209"/>
      <c r="AD70" s="209"/>
      <c r="AE70" s="209"/>
      <c r="AF70" s="209"/>
      <c r="AG70" s="209"/>
      <c r="AH70" s="209"/>
      <c r="AI70" s="209"/>
      <c r="AJ70" s="209"/>
      <c r="AK70" s="209"/>
      <c r="AL70" s="209"/>
      <c r="AM70" s="209"/>
      <c r="AN70" s="209"/>
      <c r="AO70" s="209"/>
      <c r="AP70" s="209"/>
      <c r="AQ70" s="209"/>
    </row>
    <row r="71" spans="2:43" s="206" customFormat="1" ht="29.25" x14ac:dyDescent="0.15">
      <c r="B71" s="207"/>
      <c r="C71" s="210" t="s">
        <v>18</v>
      </c>
      <c r="D71" s="211" t="str">
        <f>Buget_cerere!N123</f>
        <v/>
      </c>
      <c r="E71" s="211" t="str">
        <f>Buget_cerere!O123</f>
        <v/>
      </c>
      <c r="F71" s="211" t="str">
        <f>Buget_cerere!P123</f>
        <v/>
      </c>
      <c r="G71" s="211" t="str">
        <f>Buget_cerere!Q123</f>
        <v/>
      </c>
      <c r="H71" s="209"/>
      <c r="I71" s="209"/>
      <c r="J71" s="209"/>
      <c r="K71" s="209"/>
      <c r="L71" s="212"/>
      <c r="M71" s="209"/>
      <c r="N71" s="209"/>
      <c r="O71" s="209"/>
      <c r="P71" s="209"/>
      <c r="Q71" s="209"/>
      <c r="R71" s="209"/>
      <c r="S71" s="209"/>
      <c r="T71" s="209"/>
      <c r="U71" s="209"/>
      <c r="V71" s="209"/>
      <c r="W71" s="209"/>
      <c r="X71" s="209"/>
      <c r="Y71" s="209"/>
      <c r="Z71" s="209"/>
      <c r="AA71" s="209"/>
      <c r="AB71" s="209"/>
      <c r="AC71" s="209"/>
      <c r="AD71" s="209"/>
      <c r="AE71" s="209"/>
      <c r="AF71" s="209"/>
      <c r="AG71" s="209"/>
      <c r="AH71" s="209"/>
      <c r="AI71" s="209"/>
      <c r="AJ71" s="209"/>
      <c r="AK71" s="209"/>
      <c r="AL71" s="209"/>
      <c r="AM71" s="209"/>
      <c r="AN71" s="209"/>
      <c r="AO71" s="209"/>
      <c r="AP71" s="209"/>
      <c r="AQ71" s="209"/>
    </row>
    <row r="72" spans="2:43" s="206" customFormat="1" ht="37.15" customHeight="1" x14ac:dyDescent="0.15">
      <c r="B72" s="207"/>
      <c r="C72" s="210" t="s">
        <v>241</v>
      </c>
      <c r="D72" s="211" t="e">
        <f>Buget_cerere!N124</f>
        <v>#DIV/0!</v>
      </c>
      <c r="E72" s="211" t="e">
        <f>Buget_cerere!O124</f>
        <v>#DIV/0!</v>
      </c>
      <c r="F72" s="211" t="e">
        <f>Buget_cerere!P124</f>
        <v>#DIV/0!</v>
      </c>
      <c r="G72" s="211" t="e">
        <f>Buget_cerere!Q124</f>
        <v>#DIV/0!</v>
      </c>
      <c r="H72" s="209"/>
      <c r="I72" s="209"/>
      <c r="J72" s="209"/>
      <c r="K72" s="209"/>
      <c r="L72" s="209"/>
      <c r="M72" s="209"/>
      <c r="N72" s="209"/>
      <c r="O72" s="209"/>
      <c r="P72" s="209"/>
      <c r="Q72" s="209"/>
      <c r="R72" s="209"/>
      <c r="S72" s="209"/>
      <c r="T72" s="209"/>
      <c r="U72" s="209"/>
      <c r="V72" s="209"/>
      <c r="W72" s="209"/>
      <c r="X72" s="209"/>
      <c r="Y72" s="209"/>
      <c r="Z72" s="209"/>
      <c r="AA72" s="209"/>
      <c r="AB72" s="209"/>
      <c r="AC72" s="209"/>
      <c r="AD72" s="209"/>
      <c r="AE72" s="209"/>
      <c r="AF72" s="209"/>
      <c r="AG72" s="209"/>
      <c r="AH72" s="209"/>
      <c r="AI72" s="209"/>
      <c r="AJ72" s="209"/>
      <c r="AK72" s="209"/>
      <c r="AL72" s="209"/>
      <c r="AM72" s="209"/>
      <c r="AN72" s="209"/>
      <c r="AO72" s="209"/>
      <c r="AP72" s="209"/>
      <c r="AQ72" s="209"/>
    </row>
    <row r="73" spans="2:43" s="206" customFormat="1" ht="19.149999999999999" customHeight="1" x14ac:dyDescent="0.15">
      <c r="B73" s="207"/>
      <c r="C73" s="210" t="s">
        <v>108</v>
      </c>
      <c r="D73" s="211">
        <f>Buget_cerere!N125</f>
        <v>0</v>
      </c>
      <c r="E73" s="211">
        <f>Buget_cerere!O125</f>
        <v>0</v>
      </c>
      <c r="F73" s="211">
        <f>Buget_cerere!P125</f>
        <v>0</v>
      </c>
      <c r="G73" s="211">
        <f>Buget_cerere!Q125</f>
        <v>0</v>
      </c>
      <c r="H73" s="209"/>
      <c r="I73" s="209"/>
      <c r="J73" s="209"/>
      <c r="K73" s="209"/>
      <c r="L73" s="209"/>
      <c r="M73" s="209"/>
      <c r="N73" s="209"/>
      <c r="O73" s="209"/>
      <c r="P73" s="209"/>
      <c r="Q73" s="209"/>
      <c r="R73" s="209"/>
      <c r="S73" s="209"/>
      <c r="T73" s="209"/>
      <c r="U73" s="209"/>
      <c r="V73" s="209"/>
      <c r="W73" s="209"/>
      <c r="X73" s="209"/>
      <c r="Y73" s="209"/>
      <c r="Z73" s="209"/>
      <c r="AA73" s="209"/>
      <c r="AB73" s="209"/>
      <c r="AC73" s="209"/>
      <c r="AD73" s="209"/>
      <c r="AE73" s="209"/>
      <c r="AF73" s="209"/>
      <c r="AG73" s="209"/>
      <c r="AH73" s="209"/>
      <c r="AI73" s="209"/>
      <c r="AJ73" s="209"/>
      <c r="AK73" s="209"/>
      <c r="AL73" s="209"/>
      <c r="AM73" s="209"/>
      <c r="AN73" s="209"/>
      <c r="AO73" s="209"/>
      <c r="AP73" s="209"/>
      <c r="AQ73" s="209"/>
    </row>
    <row r="74" spans="2:43" s="206" customFormat="1" ht="48.75" x14ac:dyDescent="0.15">
      <c r="B74" s="207"/>
      <c r="C74" s="210" t="s">
        <v>242</v>
      </c>
      <c r="D74" s="211" t="e">
        <f>Buget_cerere!N126</f>
        <v>#DIV/0!</v>
      </c>
      <c r="E74" s="211" t="e">
        <f>Buget_cerere!O126</f>
        <v>#DIV/0!</v>
      </c>
      <c r="F74" s="211" t="e">
        <f>Buget_cerere!P126</f>
        <v>#DIV/0!</v>
      </c>
      <c r="G74" s="211" t="e">
        <f>Buget_cerere!Q126</f>
        <v>#DIV/0!</v>
      </c>
      <c r="H74" s="209"/>
      <c r="I74" s="209"/>
      <c r="J74" s="209"/>
      <c r="K74" s="209"/>
      <c r="L74" s="209"/>
      <c r="M74" s="209"/>
      <c r="N74" s="209"/>
      <c r="O74" s="209"/>
      <c r="P74" s="209"/>
      <c r="Q74" s="209"/>
      <c r="R74" s="209"/>
      <c r="S74" s="209"/>
      <c r="T74" s="209"/>
      <c r="U74" s="209"/>
      <c r="V74" s="209"/>
      <c r="W74" s="209"/>
      <c r="X74" s="209"/>
      <c r="Y74" s="209"/>
      <c r="Z74" s="209"/>
      <c r="AA74" s="209"/>
      <c r="AB74" s="209"/>
      <c r="AC74" s="209"/>
      <c r="AD74" s="209"/>
      <c r="AE74" s="209"/>
      <c r="AF74" s="209"/>
      <c r="AG74" s="209"/>
      <c r="AH74" s="209"/>
      <c r="AI74" s="209"/>
      <c r="AJ74" s="209"/>
      <c r="AK74" s="209"/>
      <c r="AL74" s="209"/>
      <c r="AM74" s="209"/>
      <c r="AN74" s="209"/>
      <c r="AO74" s="209"/>
      <c r="AP74" s="209"/>
      <c r="AQ74" s="209"/>
    </row>
    <row r="75" spans="2:43" s="206" customFormat="1" ht="19.5" x14ac:dyDescent="0.15">
      <c r="B75" s="207"/>
      <c r="C75" s="210" t="s">
        <v>245</v>
      </c>
      <c r="D75" s="211">
        <f>Buget_cerere!N127</f>
        <v>0</v>
      </c>
      <c r="E75" s="211">
        <f>Buget_cerere!O127</f>
        <v>0</v>
      </c>
      <c r="F75" s="211">
        <f>Buget_cerere!P127</f>
        <v>0</v>
      </c>
      <c r="G75" s="211">
        <f>Buget_cerere!Q127</f>
        <v>0</v>
      </c>
      <c r="H75" s="209"/>
      <c r="I75" s="209"/>
      <c r="J75" s="209"/>
      <c r="K75" s="209"/>
      <c r="L75" s="209"/>
      <c r="M75" s="209"/>
      <c r="N75" s="209"/>
      <c r="O75" s="209"/>
      <c r="P75" s="209"/>
      <c r="Q75" s="209"/>
      <c r="R75" s="209"/>
      <c r="S75" s="209"/>
      <c r="T75" s="209"/>
      <c r="U75" s="209"/>
      <c r="V75" s="209"/>
      <c r="W75" s="209"/>
      <c r="X75" s="209"/>
      <c r="Y75" s="209"/>
      <c r="Z75" s="209"/>
      <c r="AA75" s="209"/>
      <c r="AB75" s="209"/>
      <c r="AC75" s="209"/>
      <c r="AD75" s="209"/>
      <c r="AE75" s="209"/>
      <c r="AF75" s="209"/>
      <c r="AG75" s="209"/>
      <c r="AH75" s="209"/>
      <c r="AI75" s="209"/>
      <c r="AJ75" s="209"/>
      <c r="AK75" s="209"/>
      <c r="AL75" s="209"/>
      <c r="AM75" s="209"/>
      <c r="AN75" s="209"/>
      <c r="AO75" s="209"/>
      <c r="AP75" s="209"/>
      <c r="AQ75" s="209"/>
    </row>
    <row r="76" spans="2:43" s="206" customFormat="1" ht="39" x14ac:dyDescent="0.15">
      <c r="B76" s="207"/>
      <c r="C76" s="210" t="s">
        <v>70</v>
      </c>
      <c r="D76" s="211" t="e">
        <f>D71+D72</f>
        <v>#VALUE!</v>
      </c>
      <c r="E76" s="211" t="e">
        <f t="shared" ref="E76:G76" si="13">E71+E72</f>
        <v>#VALUE!</v>
      </c>
      <c r="F76" s="211" t="e">
        <f t="shared" si="13"/>
        <v>#VALUE!</v>
      </c>
      <c r="G76" s="211" t="e">
        <f t="shared" si="13"/>
        <v>#VALUE!</v>
      </c>
      <c r="H76" s="209"/>
      <c r="I76" s="209"/>
      <c r="J76" s="209"/>
      <c r="K76" s="209"/>
      <c r="L76" s="209"/>
      <c r="M76" s="209"/>
      <c r="N76" s="209"/>
      <c r="O76" s="209"/>
      <c r="P76" s="209"/>
      <c r="Q76" s="209"/>
      <c r="R76" s="209"/>
      <c r="S76" s="209"/>
      <c r="T76" s="209"/>
      <c r="U76" s="209"/>
      <c r="V76" s="209"/>
      <c r="W76" s="209"/>
      <c r="X76" s="209"/>
      <c r="Y76" s="209"/>
      <c r="Z76" s="209"/>
      <c r="AA76" s="209"/>
      <c r="AB76" s="209"/>
      <c r="AC76" s="209"/>
      <c r="AD76" s="209"/>
      <c r="AE76" s="209"/>
      <c r="AF76" s="209"/>
      <c r="AG76" s="209"/>
      <c r="AH76" s="209"/>
      <c r="AI76" s="209"/>
      <c r="AJ76" s="209"/>
      <c r="AK76" s="209"/>
      <c r="AL76" s="209"/>
      <c r="AM76" s="209"/>
      <c r="AN76" s="209"/>
      <c r="AO76" s="209"/>
      <c r="AP76" s="209"/>
      <c r="AQ76" s="209"/>
    </row>
    <row r="77" spans="2:43" s="206" customFormat="1" x14ac:dyDescent="0.15">
      <c r="B77" s="207"/>
      <c r="C77" s="208"/>
      <c r="D77" s="213"/>
      <c r="E77" s="213"/>
      <c r="F77" s="213"/>
      <c r="G77" s="213"/>
      <c r="H77" s="209"/>
      <c r="I77" s="209"/>
      <c r="J77" s="209"/>
      <c r="K77" s="209"/>
      <c r="L77" s="209"/>
      <c r="M77" s="209"/>
      <c r="N77" s="209"/>
      <c r="O77" s="209"/>
      <c r="P77" s="209"/>
      <c r="Q77" s="209"/>
      <c r="R77" s="209"/>
      <c r="S77" s="209"/>
      <c r="T77" s="209"/>
      <c r="U77" s="209"/>
      <c r="V77" s="209"/>
      <c r="W77" s="209"/>
      <c r="X77" s="209"/>
      <c r="Y77" s="209"/>
      <c r="Z77" s="209"/>
      <c r="AA77" s="209"/>
      <c r="AB77" s="209"/>
      <c r="AC77" s="209"/>
      <c r="AD77" s="209"/>
      <c r="AE77" s="209"/>
      <c r="AF77" s="209"/>
      <c r="AG77" s="209"/>
      <c r="AH77" s="209"/>
      <c r="AI77" s="209"/>
      <c r="AJ77" s="209"/>
      <c r="AK77" s="209"/>
      <c r="AL77" s="209"/>
      <c r="AM77" s="209"/>
      <c r="AN77" s="209"/>
      <c r="AO77" s="209"/>
      <c r="AP77" s="209"/>
      <c r="AQ77" s="209"/>
    </row>
    <row r="78" spans="2:43" s="206" customFormat="1" ht="19.899999999999999" customHeight="1" x14ac:dyDescent="0.15">
      <c r="B78" s="207"/>
      <c r="C78" s="171" t="s">
        <v>248</v>
      </c>
      <c r="D78" s="172"/>
      <c r="E78" s="172"/>
      <c r="F78" s="172"/>
      <c r="G78" s="172"/>
      <c r="H78" s="172"/>
      <c r="I78" s="172"/>
      <c r="J78" s="172"/>
      <c r="K78" s="172"/>
      <c r="L78" s="172"/>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c r="AJ78" s="172"/>
      <c r="AK78" s="172"/>
      <c r="AL78" s="172"/>
      <c r="AM78" s="172"/>
      <c r="AN78" s="172"/>
      <c r="AO78" s="172"/>
      <c r="AP78" s="172"/>
      <c r="AQ78" s="172"/>
    </row>
    <row r="79" spans="2:43" s="206" customFormat="1" ht="19.5" x14ac:dyDescent="0.15">
      <c r="B79" s="207"/>
      <c r="C79" s="210" t="s">
        <v>246</v>
      </c>
      <c r="D79" s="214"/>
      <c r="E79" s="214"/>
      <c r="F79" s="214"/>
      <c r="G79" s="214"/>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214"/>
      <c r="AL79" s="214"/>
      <c r="AM79" s="214"/>
      <c r="AN79" s="214"/>
      <c r="AO79" s="214"/>
      <c r="AP79" s="214"/>
      <c r="AQ79" s="214"/>
    </row>
    <row r="80" spans="2:43" s="206" customFormat="1" ht="19.5" x14ac:dyDescent="0.15">
      <c r="B80" s="207"/>
      <c r="C80" s="210" t="s">
        <v>247</v>
      </c>
      <c r="D80" s="215"/>
      <c r="E80" s="215"/>
      <c r="F80" s="215"/>
      <c r="G80" s="215"/>
      <c r="H80" s="21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5"/>
      <c r="AL80" s="215"/>
      <c r="AM80" s="215"/>
      <c r="AN80" s="215"/>
      <c r="AO80" s="215"/>
      <c r="AP80" s="215"/>
      <c r="AQ80" s="215"/>
    </row>
    <row r="81" spans="2:43" s="206" customFormat="1" ht="29.25" x14ac:dyDescent="0.15">
      <c r="B81" s="207"/>
      <c r="C81" s="171" t="s">
        <v>110</v>
      </c>
      <c r="D81" s="172">
        <f t="shared" ref="D81:AQ81" si="14">D79+D80</f>
        <v>0</v>
      </c>
      <c r="E81" s="172">
        <f t="shared" si="14"/>
        <v>0</v>
      </c>
      <c r="F81" s="172">
        <f t="shared" si="14"/>
        <v>0</v>
      </c>
      <c r="G81" s="172">
        <f t="shared" si="14"/>
        <v>0</v>
      </c>
      <c r="H81" s="172">
        <f t="shared" si="14"/>
        <v>0</v>
      </c>
      <c r="I81" s="172">
        <f t="shared" si="14"/>
        <v>0</v>
      </c>
      <c r="J81" s="172">
        <f t="shared" si="14"/>
        <v>0</v>
      </c>
      <c r="K81" s="172">
        <f t="shared" si="14"/>
        <v>0</v>
      </c>
      <c r="L81" s="172">
        <f t="shared" si="14"/>
        <v>0</v>
      </c>
      <c r="M81" s="172">
        <f t="shared" si="14"/>
        <v>0</v>
      </c>
      <c r="N81" s="172">
        <f t="shared" si="14"/>
        <v>0</v>
      </c>
      <c r="O81" s="172">
        <f t="shared" si="14"/>
        <v>0</v>
      </c>
      <c r="P81" s="172">
        <f t="shared" si="14"/>
        <v>0</v>
      </c>
      <c r="Q81" s="172">
        <f t="shared" si="14"/>
        <v>0</v>
      </c>
      <c r="R81" s="172">
        <f t="shared" si="14"/>
        <v>0</v>
      </c>
      <c r="S81" s="172">
        <f t="shared" si="14"/>
        <v>0</v>
      </c>
      <c r="T81" s="172">
        <f t="shared" si="14"/>
        <v>0</v>
      </c>
      <c r="U81" s="172">
        <f t="shared" si="14"/>
        <v>0</v>
      </c>
      <c r="V81" s="172">
        <f t="shared" si="14"/>
        <v>0</v>
      </c>
      <c r="W81" s="172">
        <f t="shared" si="14"/>
        <v>0</v>
      </c>
      <c r="X81" s="172">
        <f t="shared" si="14"/>
        <v>0</v>
      </c>
      <c r="Y81" s="172">
        <f t="shared" si="14"/>
        <v>0</v>
      </c>
      <c r="Z81" s="172">
        <f t="shared" si="14"/>
        <v>0</v>
      </c>
      <c r="AA81" s="172">
        <f t="shared" si="14"/>
        <v>0</v>
      </c>
      <c r="AB81" s="172">
        <f t="shared" si="14"/>
        <v>0</v>
      </c>
      <c r="AC81" s="172">
        <f t="shared" si="14"/>
        <v>0</v>
      </c>
      <c r="AD81" s="172">
        <f t="shared" si="14"/>
        <v>0</v>
      </c>
      <c r="AE81" s="172">
        <f t="shared" si="14"/>
        <v>0</v>
      </c>
      <c r="AF81" s="172">
        <f t="shared" si="14"/>
        <v>0</v>
      </c>
      <c r="AG81" s="172">
        <f t="shared" si="14"/>
        <v>0</v>
      </c>
      <c r="AH81" s="172">
        <f t="shared" si="14"/>
        <v>0</v>
      </c>
      <c r="AI81" s="172">
        <f t="shared" si="14"/>
        <v>0</v>
      </c>
      <c r="AJ81" s="172">
        <f t="shared" si="14"/>
        <v>0</v>
      </c>
      <c r="AK81" s="172">
        <f t="shared" si="14"/>
        <v>0</v>
      </c>
      <c r="AL81" s="172">
        <f t="shared" si="14"/>
        <v>0</v>
      </c>
      <c r="AM81" s="172">
        <f t="shared" si="14"/>
        <v>0</v>
      </c>
      <c r="AN81" s="172">
        <f t="shared" si="14"/>
        <v>0</v>
      </c>
      <c r="AO81" s="172">
        <f t="shared" si="14"/>
        <v>0</v>
      </c>
      <c r="AP81" s="172">
        <f t="shared" si="14"/>
        <v>0</v>
      </c>
      <c r="AQ81" s="172">
        <f t="shared" si="14"/>
        <v>0</v>
      </c>
    </row>
    <row r="82" spans="2:43" s="206" customFormat="1" ht="19.5" x14ac:dyDescent="0.15">
      <c r="B82" s="207"/>
      <c r="C82" s="210" t="s">
        <v>111</v>
      </c>
      <c r="D82" s="211" t="e">
        <f>D67-D70+D71+D72-D81</f>
        <v>#VALUE!</v>
      </c>
      <c r="E82" s="211" t="e">
        <f t="shared" ref="E82:R82" si="15">E67-E70+E71+E72-E81</f>
        <v>#VALUE!</v>
      </c>
      <c r="F82" s="211" t="e">
        <f t="shared" si="15"/>
        <v>#VALUE!</v>
      </c>
      <c r="G82" s="211" t="e">
        <f t="shared" si="15"/>
        <v>#VALUE!</v>
      </c>
      <c r="H82" s="211">
        <f t="shared" si="15"/>
        <v>0</v>
      </c>
      <c r="I82" s="211">
        <f t="shared" si="15"/>
        <v>0</v>
      </c>
      <c r="J82" s="211">
        <f t="shared" si="15"/>
        <v>0</v>
      </c>
      <c r="K82" s="211">
        <f t="shared" si="15"/>
        <v>0</v>
      </c>
      <c r="L82" s="211">
        <f t="shared" si="15"/>
        <v>0</v>
      </c>
      <c r="M82" s="211">
        <f t="shared" si="15"/>
        <v>0</v>
      </c>
      <c r="N82" s="211">
        <f t="shared" si="15"/>
        <v>0</v>
      </c>
      <c r="O82" s="211">
        <f t="shared" si="15"/>
        <v>0</v>
      </c>
      <c r="P82" s="211">
        <f t="shared" si="15"/>
        <v>0</v>
      </c>
      <c r="Q82" s="211">
        <f t="shared" si="15"/>
        <v>0</v>
      </c>
      <c r="R82" s="211">
        <f t="shared" si="15"/>
        <v>0</v>
      </c>
      <c r="S82" s="211">
        <f t="shared" ref="S82" si="16">S67-S70+S71+S72-S81</f>
        <v>0</v>
      </c>
      <c r="T82" s="211">
        <f t="shared" ref="T82" si="17">T67-T70+T71+T72-T81</f>
        <v>0</v>
      </c>
      <c r="U82" s="211">
        <f t="shared" ref="U82" si="18">U67-U70+U71+U72-U81</f>
        <v>0</v>
      </c>
      <c r="V82" s="211">
        <f t="shared" ref="V82" si="19">V67-V70+V71+V72-V81</f>
        <v>0</v>
      </c>
      <c r="W82" s="211">
        <f t="shared" ref="W82" si="20">W67-W70+W71+W72-W81</f>
        <v>0</v>
      </c>
      <c r="X82" s="211">
        <f t="shared" ref="X82" si="21">X67-X70+X71+X72-X81</f>
        <v>0</v>
      </c>
      <c r="Y82" s="211">
        <f t="shared" ref="Y82" si="22">Y67-Y70+Y71+Y72-Y81</f>
        <v>0</v>
      </c>
      <c r="Z82" s="211">
        <f t="shared" ref="Z82" si="23">Z67-Z70+Z71+Z72-Z81</f>
        <v>0</v>
      </c>
      <c r="AA82" s="211">
        <f t="shared" ref="AA82" si="24">AA67-AA70+AA71+AA72-AA81</f>
        <v>0</v>
      </c>
      <c r="AB82" s="211">
        <f t="shared" ref="AB82" si="25">AB67-AB70+AB71+AB72-AB81</f>
        <v>0</v>
      </c>
      <c r="AC82" s="211">
        <f t="shared" ref="AC82" si="26">AC67-AC70+AC71+AC72-AC81</f>
        <v>0</v>
      </c>
      <c r="AD82" s="211">
        <f t="shared" ref="AD82" si="27">AD67-AD70+AD71+AD72-AD81</f>
        <v>0</v>
      </c>
      <c r="AE82" s="211">
        <f t="shared" ref="AE82:AF82" si="28">AE67-AE70+AE71+AE72-AE81</f>
        <v>0</v>
      </c>
      <c r="AF82" s="211">
        <f t="shared" si="28"/>
        <v>0</v>
      </c>
      <c r="AG82" s="211">
        <f>AG67-AG70+AG71+AG72-AG81</f>
        <v>0</v>
      </c>
      <c r="AH82" s="211">
        <f t="shared" ref="AH82:AQ82" si="29">AH67-AH70+AH71+AH72-AH81</f>
        <v>0</v>
      </c>
      <c r="AI82" s="211">
        <f t="shared" si="29"/>
        <v>0</v>
      </c>
      <c r="AJ82" s="211">
        <f t="shared" si="29"/>
        <v>0</v>
      </c>
      <c r="AK82" s="211">
        <f t="shared" si="29"/>
        <v>0</v>
      </c>
      <c r="AL82" s="211">
        <f t="shared" si="29"/>
        <v>0</v>
      </c>
      <c r="AM82" s="211">
        <f t="shared" si="29"/>
        <v>0</v>
      </c>
      <c r="AN82" s="211">
        <f t="shared" si="29"/>
        <v>0</v>
      </c>
      <c r="AO82" s="211">
        <f t="shared" si="29"/>
        <v>0</v>
      </c>
      <c r="AP82" s="211">
        <f t="shared" si="29"/>
        <v>0</v>
      </c>
      <c r="AQ82" s="211">
        <f t="shared" si="29"/>
        <v>0</v>
      </c>
    </row>
    <row r="83" spans="2:43" s="206" customFormat="1" ht="19.5" x14ac:dyDescent="0.15">
      <c r="B83" s="207"/>
      <c r="C83" s="210" t="s">
        <v>112</v>
      </c>
      <c r="D83" s="211" t="e">
        <f>D82</f>
        <v>#VALUE!</v>
      </c>
      <c r="E83" s="211" t="e">
        <f t="shared" ref="E83:AF83" si="30">E82+D83</f>
        <v>#VALUE!</v>
      </c>
      <c r="F83" s="211" t="e">
        <f t="shared" si="30"/>
        <v>#VALUE!</v>
      </c>
      <c r="G83" s="211" t="e">
        <f t="shared" si="30"/>
        <v>#VALUE!</v>
      </c>
      <c r="H83" s="211" t="e">
        <f t="shared" si="30"/>
        <v>#VALUE!</v>
      </c>
      <c r="I83" s="211" t="e">
        <f t="shared" si="30"/>
        <v>#VALUE!</v>
      </c>
      <c r="J83" s="211" t="e">
        <f t="shared" si="30"/>
        <v>#VALUE!</v>
      </c>
      <c r="K83" s="211" t="e">
        <f t="shared" si="30"/>
        <v>#VALUE!</v>
      </c>
      <c r="L83" s="211" t="e">
        <f t="shared" si="30"/>
        <v>#VALUE!</v>
      </c>
      <c r="M83" s="211" t="e">
        <f t="shared" si="30"/>
        <v>#VALUE!</v>
      </c>
      <c r="N83" s="211" t="e">
        <f t="shared" si="30"/>
        <v>#VALUE!</v>
      </c>
      <c r="O83" s="211" t="e">
        <f t="shared" si="30"/>
        <v>#VALUE!</v>
      </c>
      <c r="P83" s="211" t="e">
        <f t="shared" si="30"/>
        <v>#VALUE!</v>
      </c>
      <c r="Q83" s="211" t="e">
        <f t="shared" si="30"/>
        <v>#VALUE!</v>
      </c>
      <c r="R83" s="211" t="e">
        <f t="shared" si="30"/>
        <v>#VALUE!</v>
      </c>
      <c r="S83" s="211" t="e">
        <f t="shared" si="30"/>
        <v>#VALUE!</v>
      </c>
      <c r="T83" s="211" t="e">
        <f t="shared" si="30"/>
        <v>#VALUE!</v>
      </c>
      <c r="U83" s="211" t="e">
        <f t="shared" si="30"/>
        <v>#VALUE!</v>
      </c>
      <c r="V83" s="211" t="e">
        <f t="shared" si="30"/>
        <v>#VALUE!</v>
      </c>
      <c r="W83" s="211" t="e">
        <f t="shared" si="30"/>
        <v>#VALUE!</v>
      </c>
      <c r="X83" s="211" t="e">
        <f t="shared" si="30"/>
        <v>#VALUE!</v>
      </c>
      <c r="Y83" s="211" t="e">
        <f t="shared" si="30"/>
        <v>#VALUE!</v>
      </c>
      <c r="Z83" s="211" t="e">
        <f t="shared" si="30"/>
        <v>#VALUE!</v>
      </c>
      <c r="AA83" s="211" t="e">
        <f t="shared" si="30"/>
        <v>#VALUE!</v>
      </c>
      <c r="AB83" s="211" t="e">
        <f t="shared" si="30"/>
        <v>#VALUE!</v>
      </c>
      <c r="AC83" s="211" t="e">
        <f t="shared" si="30"/>
        <v>#VALUE!</v>
      </c>
      <c r="AD83" s="211" t="e">
        <f t="shared" si="30"/>
        <v>#VALUE!</v>
      </c>
      <c r="AE83" s="211" t="e">
        <f t="shared" si="30"/>
        <v>#VALUE!</v>
      </c>
      <c r="AF83" s="211" t="e">
        <f t="shared" si="30"/>
        <v>#VALUE!</v>
      </c>
      <c r="AG83" s="211" t="e">
        <f>AG82+AF83</f>
        <v>#VALUE!</v>
      </c>
      <c r="AH83" s="211" t="e">
        <f t="shared" ref="AH83:AP83" si="31">AH82+AG83</f>
        <v>#VALUE!</v>
      </c>
      <c r="AI83" s="211" t="e">
        <f t="shared" si="31"/>
        <v>#VALUE!</v>
      </c>
      <c r="AJ83" s="211" t="e">
        <f t="shared" si="31"/>
        <v>#VALUE!</v>
      </c>
      <c r="AK83" s="211" t="e">
        <f t="shared" si="31"/>
        <v>#VALUE!</v>
      </c>
      <c r="AL83" s="211" t="e">
        <f t="shared" si="31"/>
        <v>#VALUE!</v>
      </c>
      <c r="AM83" s="211" t="e">
        <f t="shared" si="31"/>
        <v>#VALUE!</v>
      </c>
      <c r="AN83" s="211" t="e">
        <f t="shared" si="31"/>
        <v>#VALUE!</v>
      </c>
      <c r="AO83" s="211" t="e">
        <f t="shared" si="31"/>
        <v>#VALUE!</v>
      </c>
      <c r="AP83" s="211" t="e">
        <f t="shared" si="31"/>
        <v>#VALUE!</v>
      </c>
      <c r="AQ83" s="211" t="e">
        <f>AQ82+AP83</f>
        <v>#VALUE!</v>
      </c>
    </row>
    <row r="84" spans="2:43" s="206" customFormat="1" x14ac:dyDescent="0.15">
      <c r="B84" s="207"/>
      <c r="C84" s="208"/>
      <c r="D84" s="209"/>
      <c r="E84" s="209"/>
      <c r="F84" s="209"/>
      <c r="G84" s="209"/>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209"/>
      <c r="AL84" s="209"/>
      <c r="AM84" s="209"/>
      <c r="AN84" s="209"/>
      <c r="AO84" s="209"/>
      <c r="AP84" s="209"/>
      <c r="AQ84" s="209"/>
    </row>
    <row r="85" spans="2:43" ht="19.5" x14ac:dyDescent="0.15">
      <c r="C85" s="216" t="s">
        <v>254</v>
      </c>
      <c r="D85" s="217" t="e">
        <f>IF(ROUND(D82,0)&lt;0,"Not sustainable", "OK")</f>
        <v>#VALUE!</v>
      </c>
      <c r="E85" s="217" t="e">
        <f t="shared" ref="E85:AF85" si="32">IF(ROUND(E82,0)&lt;0,"Not sustainable", "OK")</f>
        <v>#VALUE!</v>
      </c>
      <c r="F85" s="217" t="e">
        <f t="shared" si="32"/>
        <v>#VALUE!</v>
      </c>
      <c r="G85" s="217" t="e">
        <f t="shared" si="32"/>
        <v>#VALUE!</v>
      </c>
      <c r="H85" s="217" t="str">
        <f t="shared" si="32"/>
        <v>OK</v>
      </c>
      <c r="I85" s="217" t="str">
        <f t="shared" si="32"/>
        <v>OK</v>
      </c>
      <c r="J85" s="217" t="str">
        <f t="shared" si="32"/>
        <v>OK</v>
      </c>
      <c r="K85" s="217" t="str">
        <f t="shared" si="32"/>
        <v>OK</v>
      </c>
      <c r="L85" s="217" t="str">
        <f t="shared" si="32"/>
        <v>OK</v>
      </c>
      <c r="M85" s="217" t="str">
        <f t="shared" si="32"/>
        <v>OK</v>
      </c>
      <c r="N85" s="217" t="str">
        <f t="shared" si="32"/>
        <v>OK</v>
      </c>
      <c r="O85" s="217" t="str">
        <f t="shared" si="32"/>
        <v>OK</v>
      </c>
      <c r="P85" s="217" t="str">
        <f t="shared" si="32"/>
        <v>OK</v>
      </c>
      <c r="Q85" s="217" t="str">
        <f t="shared" si="32"/>
        <v>OK</v>
      </c>
      <c r="R85" s="217" t="str">
        <f t="shared" si="32"/>
        <v>OK</v>
      </c>
      <c r="S85" s="217" t="str">
        <f t="shared" si="32"/>
        <v>OK</v>
      </c>
      <c r="T85" s="217" t="str">
        <f t="shared" si="32"/>
        <v>OK</v>
      </c>
      <c r="U85" s="217" t="str">
        <f t="shared" si="32"/>
        <v>OK</v>
      </c>
      <c r="V85" s="217" t="str">
        <f t="shared" si="32"/>
        <v>OK</v>
      </c>
      <c r="W85" s="217" t="str">
        <f t="shared" si="32"/>
        <v>OK</v>
      </c>
      <c r="X85" s="217" t="str">
        <f t="shared" si="32"/>
        <v>OK</v>
      </c>
      <c r="Y85" s="217" t="str">
        <f t="shared" si="32"/>
        <v>OK</v>
      </c>
      <c r="Z85" s="217" t="str">
        <f t="shared" si="32"/>
        <v>OK</v>
      </c>
      <c r="AA85" s="217" t="str">
        <f t="shared" si="32"/>
        <v>OK</v>
      </c>
      <c r="AB85" s="217" t="str">
        <f t="shared" si="32"/>
        <v>OK</v>
      </c>
      <c r="AC85" s="217" t="str">
        <f t="shared" si="32"/>
        <v>OK</v>
      </c>
      <c r="AD85" s="217" t="str">
        <f t="shared" si="32"/>
        <v>OK</v>
      </c>
      <c r="AE85" s="217" t="str">
        <f t="shared" si="32"/>
        <v>OK</v>
      </c>
      <c r="AF85" s="217" t="str">
        <f t="shared" si="32"/>
        <v>OK</v>
      </c>
      <c r="AG85" s="217" t="str">
        <f>IF(ROUND(AG82,0)&lt;0,"Not sustainable", "OK")</f>
        <v>OK</v>
      </c>
      <c r="AH85" s="217" t="str">
        <f t="shared" ref="AH85" si="33">IF(ROUND(AH82,0)&lt;0,"Not sustainable", "OK")</f>
        <v>OK</v>
      </c>
      <c r="AI85" s="217" t="str">
        <f>IF(ROUND(AI82,0)&lt;0,"Not sustainable", "OK")</f>
        <v>OK</v>
      </c>
      <c r="AJ85" s="217" t="str">
        <f t="shared" ref="AJ85:AQ85" si="34">IF(ROUND(AJ82,0)&lt;0,"Not sustainable", "OK")</f>
        <v>OK</v>
      </c>
      <c r="AK85" s="217" t="str">
        <f t="shared" si="34"/>
        <v>OK</v>
      </c>
      <c r="AL85" s="217" t="str">
        <f t="shared" si="34"/>
        <v>OK</v>
      </c>
      <c r="AM85" s="217" t="str">
        <f t="shared" si="34"/>
        <v>OK</v>
      </c>
      <c r="AN85" s="217" t="str">
        <f t="shared" si="34"/>
        <v>OK</v>
      </c>
      <c r="AO85" s="217" t="str">
        <f t="shared" si="34"/>
        <v>OK</v>
      </c>
      <c r="AP85" s="217" t="str">
        <f t="shared" si="34"/>
        <v>OK</v>
      </c>
      <c r="AQ85" s="217" t="str">
        <f t="shared" si="34"/>
        <v>OK</v>
      </c>
    </row>
    <row r="88" spans="2:43" ht="15.6" customHeight="1" x14ac:dyDescent="0.15">
      <c r="B88" s="150"/>
      <c r="C88" s="497" t="s">
        <v>239</v>
      </c>
      <c r="D88" s="497"/>
      <c r="E88" s="497"/>
      <c r="F88" s="497"/>
      <c r="G88" s="497"/>
      <c r="H88" s="497"/>
      <c r="I88" s="497"/>
      <c r="J88" s="497"/>
      <c r="K88" s="497"/>
      <c r="L88" s="497"/>
      <c r="M88" s="497"/>
      <c r="N88" s="497"/>
      <c r="O88" s="497" t="s">
        <v>239</v>
      </c>
      <c r="P88" s="497"/>
      <c r="Q88" s="497"/>
      <c r="R88" s="497"/>
      <c r="S88" s="497"/>
      <c r="T88" s="497"/>
      <c r="U88" s="497"/>
      <c r="V88" s="497"/>
      <c r="W88" s="497"/>
      <c r="X88" s="497"/>
      <c r="Y88" s="497"/>
      <c r="Z88" s="497"/>
      <c r="AA88" s="497" t="s">
        <v>239</v>
      </c>
      <c r="AB88" s="497"/>
      <c r="AC88" s="497"/>
      <c r="AD88" s="497"/>
      <c r="AE88" s="497"/>
      <c r="AF88" s="497"/>
      <c r="AG88" s="497"/>
      <c r="AH88" s="497"/>
      <c r="AI88" s="497"/>
      <c r="AJ88" s="497"/>
      <c r="AK88" s="497"/>
      <c r="AL88" s="497"/>
      <c r="AM88" s="498" t="s">
        <v>240</v>
      </c>
      <c r="AN88" s="498"/>
      <c r="AO88" s="498"/>
      <c r="AP88" s="498"/>
      <c r="AQ88" s="498"/>
    </row>
    <row r="89" spans="2:43" hidden="1" x14ac:dyDescent="0.15"/>
    <row r="90" spans="2:43" s="223" customFormat="1" hidden="1" x14ac:dyDescent="0.15">
      <c r="B90" s="221"/>
      <c r="C90" s="203"/>
      <c r="D90" s="167"/>
      <c r="E90" s="167"/>
      <c r="F90" s="167"/>
      <c r="G90" s="167"/>
      <c r="H90" s="167"/>
      <c r="I90" s="167"/>
      <c r="J90" s="167"/>
      <c r="K90" s="167"/>
      <c r="L90" s="167"/>
      <c r="M90" s="167"/>
      <c r="N90" s="167"/>
      <c r="O90" s="167"/>
      <c r="P90" s="167"/>
      <c r="Q90" s="167"/>
      <c r="R90" s="222"/>
      <c r="S90" s="222"/>
      <c r="T90" s="222"/>
      <c r="U90" s="222"/>
      <c r="V90" s="222"/>
      <c r="W90" s="222"/>
      <c r="X90" s="222"/>
      <c r="Y90" s="222"/>
      <c r="Z90" s="222"/>
      <c r="AA90" s="222"/>
      <c r="AB90" s="222"/>
      <c r="AC90" s="221"/>
      <c r="AD90" s="221"/>
      <c r="AE90" s="221"/>
      <c r="AF90" s="221"/>
      <c r="AG90" s="221"/>
      <c r="AH90" s="221"/>
      <c r="AI90" s="221"/>
      <c r="AJ90" s="221"/>
      <c r="AK90" s="221"/>
      <c r="AL90" s="221"/>
      <c r="AM90" s="221"/>
      <c r="AN90" s="221"/>
      <c r="AO90" s="221"/>
      <c r="AP90" s="221"/>
      <c r="AQ90" s="221"/>
    </row>
    <row r="91" spans="2:43" s="223" customFormat="1" x14ac:dyDescent="0.15">
      <c r="B91" s="221"/>
      <c r="C91" s="203"/>
      <c r="D91" s="167"/>
      <c r="E91" s="167"/>
      <c r="F91" s="167"/>
      <c r="G91" s="167"/>
      <c r="H91" s="167"/>
      <c r="I91" s="167"/>
      <c r="J91" s="167"/>
      <c r="K91" s="167"/>
      <c r="L91" s="167"/>
      <c r="M91" s="167"/>
      <c r="N91" s="167"/>
      <c r="O91" s="167"/>
      <c r="P91" s="167"/>
      <c r="Q91" s="167"/>
      <c r="R91" s="222"/>
      <c r="S91" s="222"/>
      <c r="T91" s="222"/>
      <c r="U91" s="222"/>
      <c r="V91" s="222"/>
      <c r="W91" s="222"/>
      <c r="X91" s="222"/>
      <c r="Y91" s="222"/>
      <c r="Z91" s="222"/>
      <c r="AA91" s="222"/>
      <c r="AB91" s="222"/>
      <c r="AC91" s="221"/>
      <c r="AD91" s="221"/>
      <c r="AE91" s="221"/>
      <c r="AF91" s="221"/>
      <c r="AG91" s="221"/>
      <c r="AH91" s="221"/>
      <c r="AI91" s="221"/>
      <c r="AJ91" s="221"/>
      <c r="AK91" s="221"/>
      <c r="AL91" s="221"/>
      <c r="AM91" s="221"/>
      <c r="AN91" s="221"/>
      <c r="AO91" s="221"/>
      <c r="AP91" s="221"/>
      <c r="AQ91" s="221"/>
    </row>
    <row r="92" spans="2:43" s="223" customFormat="1" ht="22.9" customHeight="1" x14ac:dyDescent="0.15">
      <c r="B92" s="203"/>
      <c r="C92" s="203" t="s">
        <v>106</v>
      </c>
      <c r="D92" s="224" t="str">
        <f>IF(D42&lt;=($E$33+$F$33),D56-D15,"")</f>
        <v/>
      </c>
      <c r="E92" s="224" t="str">
        <f t="shared" ref="E92:Z92" si="35">IF(E42&lt;=($E$33+$F$33),E56-E15,"")</f>
        <v/>
      </c>
      <c r="F92" s="224" t="str">
        <f t="shared" si="35"/>
        <v/>
      </c>
      <c r="G92" s="224" t="str">
        <f t="shared" si="35"/>
        <v/>
      </c>
      <c r="H92" s="224" t="str">
        <f t="shared" si="35"/>
        <v/>
      </c>
      <c r="I92" s="224" t="str">
        <f t="shared" si="35"/>
        <v/>
      </c>
      <c r="J92" s="224" t="str">
        <f t="shared" si="35"/>
        <v/>
      </c>
      <c r="K92" s="224" t="str">
        <f t="shared" si="35"/>
        <v/>
      </c>
      <c r="L92" s="224" t="str">
        <f t="shared" si="35"/>
        <v/>
      </c>
      <c r="M92" s="224" t="str">
        <f t="shared" si="35"/>
        <v/>
      </c>
      <c r="N92" s="224" t="str">
        <f t="shared" si="35"/>
        <v/>
      </c>
      <c r="O92" s="224" t="str">
        <f t="shared" si="35"/>
        <v/>
      </c>
      <c r="P92" s="224" t="str">
        <f t="shared" si="35"/>
        <v/>
      </c>
      <c r="Q92" s="224" t="str">
        <f t="shared" si="35"/>
        <v/>
      </c>
      <c r="R92" s="224" t="str">
        <f t="shared" si="35"/>
        <v/>
      </c>
      <c r="S92" s="224" t="str">
        <f t="shared" si="35"/>
        <v/>
      </c>
      <c r="T92" s="224" t="str">
        <f t="shared" si="35"/>
        <v/>
      </c>
      <c r="U92" s="224" t="str">
        <f t="shared" si="35"/>
        <v/>
      </c>
      <c r="V92" s="224" t="str">
        <f t="shared" si="35"/>
        <v/>
      </c>
      <c r="W92" s="224" t="str">
        <f t="shared" si="35"/>
        <v/>
      </c>
      <c r="X92" s="224" t="str">
        <f t="shared" si="35"/>
        <v/>
      </c>
      <c r="Y92" s="224" t="str">
        <f t="shared" si="35"/>
        <v/>
      </c>
      <c r="Z92" s="224" t="str">
        <f t="shared" si="35"/>
        <v/>
      </c>
      <c r="AA92" s="224" t="str">
        <f>IF(AA42&lt;=($E$33+$F$33),AA56-AA15,"")</f>
        <v/>
      </c>
      <c r="AB92" s="224" t="str">
        <f t="shared" ref="AB92:AG92" si="36">IF(AB42&lt;=($E$33+$F$33),AB56-AB15,"")</f>
        <v/>
      </c>
      <c r="AC92" s="224" t="str">
        <f t="shared" si="36"/>
        <v/>
      </c>
      <c r="AD92" s="224" t="str">
        <f t="shared" si="36"/>
        <v/>
      </c>
      <c r="AE92" s="224" t="str">
        <f t="shared" si="36"/>
        <v/>
      </c>
      <c r="AF92" s="224" t="str">
        <f t="shared" si="36"/>
        <v/>
      </c>
      <c r="AG92" s="224" t="str">
        <f t="shared" si="36"/>
        <v/>
      </c>
      <c r="AH92" s="224">
        <f t="shared" ref="AH92:AQ92" si="37">AH56-AH15</f>
        <v>-250000</v>
      </c>
      <c r="AI92" s="224">
        <f t="shared" si="37"/>
        <v>-250000</v>
      </c>
      <c r="AJ92" s="224">
        <f t="shared" si="37"/>
        <v>-250000</v>
      </c>
      <c r="AK92" s="224">
        <f t="shared" si="37"/>
        <v>-250000</v>
      </c>
      <c r="AL92" s="224">
        <f t="shared" si="37"/>
        <v>-250000</v>
      </c>
      <c r="AM92" s="224">
        <f t="shared" si="37"/>
        <v>-250000</v>
      </c>
      <c r="AN92" s="224">
        <f t="shared" si="37"/>
        <v>-250000</v>
      </c>
      <c r="AO92" s="224">
        <f t="shared" si="37"/>
        <v>-250000</v>
      </c>
      <c r="AP92" s="224">
        <f t="shared" si="37"/>
        <v>-250000</v>
      </c>
      <c r="AQ92" s="224">
        <f t="shared" si="37"/>
        <v>-250000</v>
      </c>
    </row>
    <row r="93" spans="2:43" s="164" customFormat="1" ht="18.600000000000001" customHeight="1" x14ac:dyDescent="0.15">
      <c r="B93" s="166"/>
      <c r="C93" s="166" t="s">
        <v>107</v>
      </c>
      <c r="D93" s="224" t="str">
        <f>IF(D42&lt;=($E$33+$F$33),D66-D25,"")</f>
        <v/>
      </c>
      <c r="E93" s="224" t="str">
        <f t="shared" ref="E93:AQ93" si="38">IF(E42&lt;=($E$33+$F$33),E66-E25,"")</f>
        <v/>
      </c>
      <c r="F93" s="224" t="str">
        <f t="shared" si="38"/>
        <v/>
      </c>
      <c r="G93" s="224" t="str">
        <f t="shared" si="38"/>
        <v/>
      </c>
      <c r="H93" s="224" t="str">
        <f t="shared" si="38"/>
        <v/>
      </c>
      <c r="I93" s="224" t="str">
        <f t="shared" si="38"/>
        <v/>
      </c>
      <c r="J93" s="224" t="str">
        <f t="shared" si="38"/>
        <v/>
      </c>
      <c r="K93" s="224" t="str">
        <f t="shared" si="38"/>
        <v/>
      </c>
      <c r="L93" s="224" t="str">
        <f t="shared" si="38"/>
        <v/>
      </c>
      <c r="M93" s="224" t="str">
        <f t="shared" si="38"/>
        <v/>
      </c>
      <c r="N93" s="224" t="str">
        <f t="shared" si="38"/>
        <v/>
      </c>
      <c r="O93" s="224" t="str">
        <f t="shared" si="38"/>
        <v/>
      </c>
      <c r="P93" s="224" t="str">
        <f t="shared" si="38"/>
        <v/>
      </c>
      <c r="Q93" s="224" t="str">
        <f t="shared" si="38"/>
        <v/>
      </c>
      <c r="R93" s="224" t="str">
        <f t="shared" si="38"/>
        <v/>
      </c>
      <c r="S93" s="224" t="str">
        <f t="shared" si="38"/>
        <v/>
      </c>
      <c r="T93" s="224" t="str">
        <f t="shared" si="38"/>
        <v/>
      </c>
      <c r="U93" s="224" t="str">
        <f t="shared" si="38"/>
        <v/>
      </c>
      <c r="V93" s="224" t="str">
        <f t="shared" si="38"/>
        <v/>
      </c>
      <c r="W93" s="224" t="str">
        <f t="shared" si="38"/>
        <v/>
      </c>
      <c r="X93" s="224" t="str">
        <f t="shared" si="38"/>
        <v/>
      </c>
      <c r="Y93" s="224" t="str">
        <f t="shared" si="38"/>
        <v/>
      </c>
      <c r="Z93" s="224" t="str">
        <f t="shared" si="38"/>
        <v/>
      </c>
      <c r="AA93" s="224" t="str">
        <f t="shared" si="38"/>
        <v/>
      </c>
      <c r="AB93" s="224" t="str">
        <f t="shared" ref="AB93:AG93" si="39">IF(AB42&lt;=($E$33+$F$33),AB66-AB25,"")</f>
        <v/>
      </c>
      <c r="AC93" s="224" t="str">
        <f t="shared" si="39"/>
        <v/>
      </c>
      <c r="AD93" s="224" t="str">
        <f t="shared" si="39"/>
        <v/>
      </c>
      <c r="AE93" s="224" t="str">
        <f t="shared" si="39"/>
        <v/>
      </c>
      <c r="AF93" s="224" t="str">
        <f t="shared" si="39"/>
        <v/>
      </c>
      <c r="AG93" s="224" t="str">
        <f t="shared" si="39"/>
        <v/>
      </c>
      <c r="AH93" s="224" t="str">
        <f t="shared" si="38"/>
        <v/>
      </c>
      <c r="AI93" s="224" t="str">
        <f t="shared" si="38"/>
        <v/>
      </c>
      <c r="AJ93" s="224" t="str">
        <f t="shared" si="38"/>
        <v/>
      </c>
      <c r="AK93" s="224" t="str">
        <f t="shared" si="38"/>
        <v/>
      </c>
      <c r="AL93" s="224" t="str">
        <f t="shared" si="38"/>
        <v/>
      </c>
      <c r="AM93" s="224" t="str">
        <f t="shared" si="38"/>
        <v/>
      </c>
      <c r="AN93" s="224" t="str">
        <f t="shared" si="38"/>
        <v/>
      </c>
      <c r="AO93" s="224" t="str">
        <f t="shared" si="38"/>
        <v/>
      </c>
      <c r="AP93" s="224" t="str">
        <f t="shared" si="38"/>
        <v/>
      </c>
      <c r="AQ93" s="224">
        <f t="shared" si="38"/>
        <v>-132000</v>
      </c>
    </row>
    <row r="94" spans="2:43" s="164" customFormat="1" ht="23.45" customHeight="1" x14ac:dyDescent="0.15">
      <c r="B94" s="166"/>
      <c r="C94" s="166" t="s">
        <v>551</v>
      </c>
      <c r="D94" s="365"/>
      <c r="E94" s="365"/>
      <c r="F94" s="365"/>
      <c r="G94" s="365"/>
      <c r="H94" s="365"/>
      <c r="I94" s="365"/>
      <c r="J94" s="365"/>
      <c r="K94" s="365"/>
      <c r="L94" s="365"/>
      <c r="M94" s="365"/>
      <c r="N94" s="365"/>
      <c r="O94" s="365"/>
      <c r="P94" s="365"/>
      <c r="Q94" s="365"/>
      <c r="R94" s="365"/>
      <c r="S94" s="365"/>
      <c r="T94" s="365"/>
      <c r="U94" s="365"/>
      <c r="V94" s="365"/>
      <c r="W94" s="365"/>
      <c r="X94" s="365"/>
      <c r="Y94" s="365"/>
      <c r="Z94" s="365"/>
      <c r="AA94" s="365"/>
      <c r="AB94" s="365"/>
      <c r="AC94" s="365"/>
      <c r="AD94" s="365"/>
      <c r="AE94" s="365"/>
      <c r="AF94" s="365"/>
      <c r="AG94" s="365"/>
      <c r="AH94" s="224"/>
      <c r="AI94" s="224"/>
      <c r="AJ94" s="224"/>
      <c r="AK94" s="224"/>
      <c r="AL94" s="224"/>
      <c r="AM94" s="224"/>
      <c r="AN94" s="224"/>
      <c r="AO94" s="224"/>
      <c r="AP94" s="224"/>
      <c r="AQ94" s="224"/>
    </row>
    <row r="95" spans="2:43" s="223" customFormat="1" ht="29.25" x14ac:dyDescent="0.15">
      <c r="B95" s="171"/>
      <c r="C95" s="171" t="str">
        <f>C67</f>
        <v>FLUX DE NUMERAR NET DIN ACTIVITATEA DE OPERARE</v>
      </c>
      <c r="D95" s="172" t="e">
        <f>D92-D93-D94</f>
        <v>#VALUE!</v>
      </c>
      <c r="E95" s="172" t="e">
        <f t="shared" ref="E95:L95" si="40">E92-E93-E94</f>
        <v>#VALUE!</v>
      </c>
      <c r="F95" s="172" t="e">
        <f t="shared" si="40"/>
        <v>#VALUE!</v>
      </c>
      <c r="G95" s="172" t="e">
        <f t="shared" si="40"/>
        <v>#VALUE!</v>
      </c>
      <c r="H95" s="172" t="e">
        <f t="shared" si="40"/>
        <v>#VALUE!</v>
      </c>
      <c r="I95" s="172" t="e">
        <f t="shared" si="40"/>
        <v>#VALUE!</v>
      </c>
      <c r="J95" s="172" t="e">
        <f t="shared" si="40"/>
        <v>#VALUE!</v>
      </c>
      <c r="K95" s="172" t="e">
        <f t="shared" si="40"/>
        <v>#VALUE!</v>
      </c>
      <c r="L95" s="172" t="e">
        <f t="shared" si="40"/>
        <v>#VALUE!</v>
      </c>
      <c r="M95" s="172" t="e">
        <f t="shared" ref="M95" si="41">M92-M93-M94</f>
        <v>#VALUE!</v>
      </c>
      <c r="N95" s="172" t="e">
        <f t="shared" ref="N95" si="42">N92-N93-N94</f>
        <v>#VALUE!</v>
      </c>
      <c r="O95" s="172" t="e">
        <f t="shared" ref="O95" si="43">O92-O93-O94</f>
        <v>#VALUE!</v>
      </c>
      <c r="P95" s="172" t="e">
        <f t="shared" ref="P95" si="44">P92-P93-P94</f>
        <v>#VALUE!</v>
      </c>
      <c r="Q95" s="172" t="e">
        <f t="shared" ref="Q95" si="45">Q92-Q93-Q94</f>
        <v>#VALUE!</v>
      </c>
      <c r="R95" s="172" t="e">
        <f t="shared" ref="R95" si="46">R92-R93-R94</f>
        <v>#VALUE!</v>
      </c>
      <c r="S95" s="172" t="e">
        <f t="shared" ref="S95:T95" si="47">S92-S93-S94</f>
        <v>#VALUE!</v>
      </c>
      <c r="T95" s="172" t="e">
        <f t="shared" si="47"/>
        <v>#VALUE!</v>
      </c>
      <c r="U95" s="172" t="e">
        <f t="shared" ref="U95" si="48">U92-U93-U94</f>
        <v>#VALUE!</v>
      </c>
      <c r="V95" s="172" t="e">
        <f t="shared" ref="V95" si="49">V92-V93-V94</f>
        <v>#VALUE!</v>
      </c>
      <c r="W95" s="172" t="e">
        <f t="shared" ref="W95" si="50">W92-W93-W94</f>
        <v>#VALUE!</v>
      </c>
      <c r="X95" s="172" t="e">
        <f t="shared" ref="X95" si="51">X92-X93-X94</f>
        <v>#VALUE!</v>
      </c>
      <c r="Y95" s="172" t="e">
        <f t="shared" ref="Y95" si="52">Y92-Y93-Y94</f>
        <v>#VALUE!</v>
      </c>
      <c r="Z95" s="172" t="e">
        <f t="shared" ref="Z95" si="53">Z92-Z93-Z94</f>
        <v>#VALUE!</v>
      </c>
      <c r="AA95" s="172" t="e">
        <f>AA92-AA93-AA94</f>
        <v>#VALUE!</v>
      </c>
      <c r="AB95" s="172" t="e">
        <f>AB92-AB93-AB94</f>
        <v>#VALUE!</v>
      </c>
      <c r="AC95" s="172" t="e">
        <f t="shared" ref="AC95:AG95" si="54">AC92-AC93-AC94</f>
        <v>#VALUE!</v>
      </c>
      <c r="AD95" s="172" t="e">
        <f t="shared" si="54"/>
        <v>#VALUE!</v>
      </c>
      <c r="AE95" s="172" t="e">
        <f t="shared" si="54"/>
        <v>#VALUE!</v>
      </c>
      <c r="AF95" s="172" t="e">
        <f t="shared" si="54"/>
        <v>#VALUE!</v>
      </c>
      <c r="AG95" s="172" t="e">
        <f t="shared" si="54"/>
        <v>#VALUE!</v>
      </c>
      <c r="AH95" s="172">
        <f t="shared" ref="AH95:AQ95" si="55">AH67-AH26</f>
        <v>-118000</v>
      </c>
      <c r="AI95" s="172">
        <f t="shared" si="55"/>
        <v>-118000</v>
      </c>
      <c r="AJ95" s="172">
        <f t="shared" si="55"/>
        <v>-118000</v>
      </c>
      <c r="AK95" s="172">
        <f t="shared" si="55"/>
        <v>-118000</v>
      </c>
      <c r="AL95" s="172">
        <f t="shared" si="55"/>
        <v>-118000</v>
      </c>
      <c r="AM95" s="172">
        <f t="shared" si="55"/>
        <v>-118000</v>
      </c>
      <c r="AN95" s="172">
        <f t="shared" si="55"/>
        <v>-118000</v>
      </c>
      <c r="AO95" s="172">
        <f t="shared" si="55"/>
        <v>-118000</v>
      </c>
      <c r="AP95" s="172">
        <f t="shared" si="55"/>
        <v>-118000</v>
      </c>
      <c r="AQ95" s="172">
        <f t="shared" si="55"/>
        <v>-118000</v>
      </c>
    </row>
    <row r="96" spans="2:43" x14ac:dyDescent="0.15">
      <c r="B96" s="170"/>
      <c r="C96" s="170"/>
      <c r="D96" s="224"/>
      <c r="E96" s="224"/>
      <c r="F96" s="224"/>
      <c r="G96" s="224"/>
      <c r="H96" s="224"/>
      <c r="I96" s="224"/>
      <c r="J96" s="224"/>
      <c r="K96" s="224"/>
      <c r="L96" s="224"/>
      <c r="M96" s="224"/>
      <c r="N96" s="224"/>
      <c r="O96" s="224"/>
      <c r="P96" s="224"/>
      <c r="Q96" s="224"/>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row>
    <row r="97" spans="3:23" x14ac:dyDescent="0.15">
      <c r="Q97" s="220"/>
      <c r="W97" s="149"/>
    </row>
    <row r="98" spans="3:23" ht="19.5" x14ac:dyDescent="0.15">
      <c r="C98" s="171" t="s">
        <v>253</v>
      </c>
      <c r="D98" s="226"/>
    </row>
    <row r="99" spans="3:23" x14ac:dyDescent="0.15">
      <c r="C99" s="204"/>
      <c r="D99" s="226"/>
    </row>
    <row r="100" spans="3:23" ht="19.5" x14ac:dyDescent="0.15">
      <c r="C100" s="227" t="s">
        <v>113</v>
      </c>
      <c r="D100" s="226" t="e">
        <f>D92+NPV(Instructiuni!$D$35,'Funding Gap'!E92:AG92)</f>
        <v>#VALUE!</v>
      </c>
    </row>
    <row r="101" spans="3:23" ht="19.5" x14ac:dyDescent="0.15">
      <c r="C101" s="227" t="s">
        <v>114</v>
      </c>
      <c r="D101" s="226" t="e">
        <f>D93+NPV(Instructiuni!$D$35,E93:AG93)</f>
        <v>#VALUE!</v>
      </c>
    </row>
    <row r="102" spans="3:23" x14ac:dyDescent="0.15">
      <c r="C102" s="228" t="s">
        <v>115</v>
      </c>
      <c r="D102" s="226" t="e">
        <f>D100-D101</f>
        <v>#VALUE!</v>
      </c>
    </row>
    <row r="103" spans="3:23" x14ac:dyDescent="0.15">
      <c r="C103" s="227" t="s">
        <v>116</v>
      </c>
      <c r="D103" s="226">
        <f>Buget_cerere!N130+NPV(Instructiuni!$D$35,Buget_cerere!O130:Q130)</f>
        <v>0</v>
      </c>
    </row>
    <row r="104" spans="3:23" ht="19.5" x14ac:dyDescent="0.15">
      <c r="C104" s="228" t="s">
        <v>118</v>
      </c>
      <c r="D104" s="229" t="str">
        <f>IFERROR(IF(D102&gt;0,(D103-D102)/D103,1),"")</f>
        <v/>
      </c>
    </row>
    <row r="105" spans="3:23" ht="29.25" x14ac:dyDescent="0.15">
      <c r="C105" s="228" t="s">
        <v>117</v>
      </c>
      <c r="D105" s="226" t="e">
        <f>D104*Buget_cerere!C117</f>
        <v>#VALUE!</v>
      </c>
    </row>
  </sheetData>
  <sheetProtection algorithmName="SHA-512" hashValue="UsZu3XGmf2F2nkJBaNFDqs5/31dr528psjIcJ41cSgFymNlg5on8p8jQtCY62EcKVWTEsNttejL6aWQnUY3k7w==" saltValue="hDCAdzvFVW5vjd7a4gWaRA==" spinCount="100000" sheet="1" formatColumns="0"/>
  <mergeCells count="16">
    <mergeCell ref="AA88:AL88"/>
    <mergeCell ref="AM88:AQ88"/>
    <mergeCell ref="C2:H2"/>
    <mergeCell ref="C1:N1"/>
    <mergeCell ref="C88:N88"/>
    <mergeCell ref="D44:Q44"/>
    <mergeCell ref="O88:Z88"/>
    <mergeCell ref="C43:N43"/>
    <mergeCell ref="O43:Z43"/>
    <mergeCell ref="O1:Z1"/>
    <mergeCell ref="AA1:AL1"/>
    <mergeCell ref="AM1:AQ1"/>
    <mergeCell ref="B32:C32"/>
    <mergeCell ref="B33:C33"/>
    <mergeCell ref="AA43:AL43"/>
    <mergeCell ref="AM43:AQ43"/>
  </mergeCells>
  <phoneticPr fontId="11" type="noConversion"/>
  <pageMargins left="0.25" right="0.25" top="0.25" bottom="0.25" header="0.05" footer="0.05"/>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2"/>
  <sheetViews>
    <sheetView workbookViewId="0">
      <selection activeCell="D2" sqref="D2"/>
    </sheetView>
  </sheetViews>
  <sheetFormatPr defaultColWidth="9.28515625" defaultRowHeight="12" x14ac:dyDescent="0.2"/>
  <cols>
    <col min="1" max="1" width="27.42578125" style="2" customWidth="1"/>
    <col min="2" max="2" width="13" style="6" customWidth="1"/>
    <col min="3" max="3" width="12.28515625" style="7" customWidth="1"/>
    <col min="4" max="7" width="10.5703125" style="6" customWidth="1"/>
    <col min="8" max="8" width="10.5703125" style="6" hidden="1" customWidth="1"/>
    <col min="9" max="14" width="0" style="1" hidden="1" customWidth="1"/>
    <col min="15" max="15" width="0" style="20" hidden="1" customWidth="1"/>
    <col min="16" max="49" width="0" style="1" hidden="1" customWidth="1"/>
    <col min="50" max="16384" width="9.28515625" style="1"/>
  </cols>
  <sheetData>
    <row r="1" spans="1:15" ht="36" x14ac:dyDescent="0.2">
      <c r="A1" s="10" t="s">
        <v>80</v>
      </c>
      <c r="B1" s="11" t="s">
        <v>78</v>
      </c>
      <c r="C1" s="11" t="s">
        <v>81</v>
      </c>
      <c r="D1" s="11" t="s">
        <v>82</v>
      </c>
      <c r="E1" s="11" t="s">
        <v>83</v>
      </c>
      <c r="F1" s="17" t="s">
        <v>84</v>
      </c>
      <c r="G1" s="9"/>
      <c r="H1" s="9"/>
      <c r="I1" s="9"/>
      <c r="J1" s="9"/>
      <c r="K1" s="9"/>
      <c r="L1" s="9"/>
      <c r="M1" s="9"/>
      <c r="N1" s="9"/>
      <c r="O1" s="21"/>
    </row>
    <row r="2" spans="1:15" ht="24" x14ac:dyDescent="0.2">
      <c r="A2" s="5" t="s">
        <v>85</v>
      </c>
      <c r="B2" s="12"/>
      <c r="C2" s="13" t="e">
        <f>B2/$B$32</f>
        <v>#DIV/0!</v>
      </c>
      <c r="D2" s="12"/>
      <c r="E2" s="18" t="str">
        <f>IF(ISERROR(B2/$B$32*D2),"",B2/$B$32*D2)</f>
        <v/>
      </c>
      <c r="F2" s="14" t="str">
        <f>IF(ISERROR(B2/D2),"",B2/D2)</f>
        <v/>
      </c>
      <c r="G2" s="9"/>
      <c r="H2" s="9"/>
    </row>
    <row r="3" spans="1:15" ht="24" x14ac:dyDescent="0.2">
      <c r="A3" s="5" t="s">
        <v>85</v>
      </c>
      <c r="B3" s="12"/>
      <c r="C3" s="13" t="e">
        <f>B3/$B$32</f>
        <v>#DIV/0!</v>
      </c>
      <c r="D3" s="12"/>
      <c r="E3" s="18" t="str">
        <f t="shared" ref="E3:E31" si="0">IF(ISERROR(B3/$B$32*D3),"",B3/$B$32*D3)</f>
        <v/>
      </c>
      <c r="F3" s="14" t="str">
        <f t="shared" ref="F3:F31" si="1">IF(ISERROR(B3/D3),"",B3/D3)</f>
        <v/>
      </c>
      <c r="G3" s="9"/>
      <c r="H3" s="9"/>
    </row>
    <row r="4" spans="1:15" ht="24" x14ac:dyDescent="0.2">
      <c r="A4" s="5" t="s">
        <v>85</v>
      </c>
      <c r="B4" s="12"/>
      <c r="C4" s="13" t="e">
        <f>B4/$B$32</f>
        <v>#DIV/0!</v>
      </c>
      <c r="D4" s="12"/>
      <c r="E4" s="18" t="str">
        <f t="shared" si="0"/>
        <v/>
      </c>
      <c r="F4" s="14" t="str">
        <f t="shared" si="1"/>
        <v/>
      </c>
      <c r="G4" s="9"/>
      <c r="H4" s="9"/>
    </row>
    <row r="5" spans="1:15" ht="24" x14ac:dyDescent="0.2">
      <c r="A5" s="5" t="s">
        <v>85</v>
      </c>
      <c r="B5" s="12"/>
      <c r="C5" s="13" t="e">
        <f>B5/$B$32</f>
        <v>#DIV/0!</v>
      </c>
      <c r="D5" s="12"/>
      <c r="E5" s="18" t="str">
        <f t="shared" si="0"/>
        <v/>
      </c>
      <c r="F5" s="14" t="str">
        <f t="shared" si="1"/>
        <v/>
      </c>
      <c r="G5" s="9"/>
      <c r="H5" s="9"/>
    </row>
    <row r="6" spans="1:15" ht="24" x14ac:dyDescent="0.2">
      <c r="A6" s="5" t="s">
        <v>85</v>
      </c>
      <c r="B6" s="12"/>
      <c r="C6" s="13" t="e">
        <f t="shared" ref="C6:C16" si="2">B6/$B$32</f>
        <v>#DIV/0!</v>
      </c>
      <c r="D6" s="12"/>
      <c r="E6" s="18" t="str">
        <f t="shared" si="0"/>
        <v/>
      </c>
      <c r="F6" s="14" t="str">
        <f t="shared" si="1"/>
        <v/>
      </c>
      <c r="G6" s="9"/>
      <c r="H6" s="9"/>
    </row>
    <row r="7" spans="1:15" ht="24" x14ac:dyDescent="0.2">
      <c r="A7" s="5" t="s">
        <v>85</v>
      </c>
      <c r="B7" s="12"/>
      <c r="C7" s="13" t="e">
        <f t="shared" si="2"/>
        <v>#DIV/0!</v>
      </c>
      <c r="D7" s="12"/>
      <c r="E7" s="18" t="str">
        <f t="shared" si="0"/>
        <v/>
      </c>
      <c r="F7" s="14" t="str">
        <f t="shared" si="1"/>
        <v/>
      </c>
      <c r="G7" s="9"/>
      <c r="H7" s="9"/>
    </row>
    <row r="8" spans="1:15" ht="24" x14ac:dyDescent="0.2">
      <c r="A8" s="5" t="s">
        <v>85</v>
      </c>
      <c r="B8" s="12"/>
      <c r="C8" s="13" t="e">
        <f t="shared" si="2"/>
        <v>#DIV/0!</v>
      </c>
      <c r="D8" s="12"/>
      <c r="E8" s="18" t="str">
        <f t="shared" si="0"/>
        <v/>
      </c>
      <c r="F8" s="14" t="str">
        <f t="shared" si="1"/>
        <v/>
      </c>
      <c r="G8" s="9"/>
      <c r="H8" s="9"/>
    </row>
    <row r="9" spans="1:15" ht="24" x14ac:dyDescent="0.2">
      <c r="A9" s="5" t="s">
        <v>85</v>
      </c>
      <c r="B9" s="12"/>
      <c r="C9" s="13" t="e">
        <f t="shared" si="2"/>
        <v>#DIV/0!</v>
      </c>
      <c r="D9" s="12"/>
      <c r="E9" s="18" t="str">
        <f t="shared" si="0"/>
        <v/>
      </c>
      <c r="F9" s="14" t="str">
        <f t="shared" si="1"/>
        <v/>
      </c>
      <c r="G9" s="9"/>
      <c r="H9" s="9"/>
    </row>
    <row r="10" spans="1:15" ht="24" x14ac:dyDescent="0.2">
      <c r="A10" s="5" t="s">
        <v>85</v>
      </c>
      <c r="B10" s="12"/>
      <c r="C10" s="13" t="e">
        <f t="shared" si="2"/>
        <v>#DIV/0!</v>
      </c>
      <c r="D10" s="12"/>
      <c r="E10" s="18" t="str">
        <f t="shared" si="0"/>
        <v/>
      </c>
      <c r="F10" s="14" t="str">
        <f t="shared" si="1"/>
        <v/>
      </c>
      <c r="G10" s="9"/>
      <c r="H10" s="9"/>
    </row>
    <row r="11" spans="1:15" ht="24" x14ac:dyDescent="0.2">
      <c r="A11" s="5" t="s">
        <v>85</v>
      </c>
      <c r="B11" s="12"/>
      <c r="C11" s="13" t="e">
        <f t="shared" si="2"/>
        <v>#DIV/0!</v>
      </c>
      <c r="D11" s="12"/>
      <c r="E11" s="18" t="str">
        <f t="shared" si="0"/>
        <v/>
      </c>
      <c r="F11" s="14" t="str">
        <f t="shared" si="1"/>
        <v/>
      </c>
      <c r="G11" s="9"/>
      <c r="H11" s="9"/>
    </row>
    <row r="12" spans="1:15" ht="24" x14ac:dyDescent="0.2">
      <c r="A12" s="5" t="s">
        <v>85</v>
      </c>
      <c r="B12" s="12"/>
      <c r="C12" s="13" t="e">
        <f t="shared" si="2"/>
        <v>#DIV/0!</v>
      </c>
      <c r="D12" s="12"/>
      <c r="E12" s="18" t="str">
        <f t="shared" si="0"/>
        <v/>
      </c>
      <c r="F12" s="14" t="str">
        <f t="shared" si="1"/>
        <v/>
      </c>
      <c r="G12" s="9"/>
      <c r="H12" s="9"/>
    </row>
    <row r="13" spans="1:15" ht="24" x14ac:dyDescent="0.2">
      <c r="A13" s="5" t="s">
        <v>85</v>
      </c>
      <c r="B13" s="12"/>
      <c r="C13" s="13" t="e">
        <f t="shared" si="2"/>
        <v>#DIV/0!</v>
      </c>
      <c r="D13" s="12"/>
      <c r="E13" s="18" t="str">
        <f t="shared" si="0"/>
        <v/>
      </c>
      <c r="F13" s="14" t="str">
        <f t="shared" si="1"/>
        <v/>
      </c>
      <c r="G13" s="9"/>
      <c r="H13" s="9"/>
    </row>
    <row r="14" spans="1:15" ht="24" x14ac:dyDescent="0.2">
      <c r="A14" s="5" t="s">
        <v>85</v>
      </c>
      <c r="B14" s="12"/>
      <c r="C14" s="13" t="e">
        <f t="shared" si="2"/>
        <v>#DIV/0!</v>
      </c>
      <c r="D14" s="12"/>
      <c r="E14" s="18" t="str">
        <f t="shared" si="0"/>
        <v/>
      </c>
      <c r="F14" s="14" t="str">
        <f t="shared" si="1"/>
        <v/>
      </c>
      <c r="G14" s="9"/>
      <c r="H14" s="9"/>
    </row>
    <row r="15" spans="1:15" ht="24" x14ac:dyDescent="0.2">
      <c r="A15" s="5" t="s">
        <v>85</v>
      </c>
      <c r="B15" s="12"/>
      <c r="C15" s="13" t="e">
        <f t="shared" si="2"/>
        <v>#DIV/0!</v>
      </c>
      <c r="D15" s="12"/>
      <c r="E15" s="18" t="str">
        <f t="shared" si="0"/>
        <v/>
      </c>
      <c r="F15" s="14" t="str">
        <f t="shared" si="1"/>
        <v/>
      </c>
      <c r="G15" s="9"/>
      <c r="H15" s="9"/>
    </row>
    <row r="16" spans="1:15" ht="24" x14ac:dyDescent="0.2">
      <c r="A16" s="5" t="s">
        <v>85</v>
      </c>
      <c r="B16" s="12"/>
      <c r="C16" s="13" t="e">
        <f t="shared" si="2"/>
        <v>#DIV/0!</v>
      </c>
      <c r="D16" s="12"/>
      <c r="E16" s="18" t="str">
        <f t="shared" si="0"/>
        <v/>
      </c>
      <c r="F16" s="14" t="str">
        <f t="shared" si="1"/>
        <v/>
      </c>
      <c r="G16" s="9"/>
      <c r="H16" s="9"/>
    </row>
    <row r="17" spans="1:8" ht="24" x14ac:dyDescent="0.2">
      <c r="A17" s="5" t="s">
        <v>85</v>
      </c>
      <c r="B17" s="12"/>
      <c r="C17" s="13" t="e">
        <f>B17/$B$32</f>
        <v>#DIV/0!</v>
      </c>
      <c r="D17" s="12"/>
      <c r="E17" s="18" t="str">
        <f t="shared" si="0"/>
        <v/>
      </c>
      <c r="F17" s="14" t="str">
        <f t="shared" si="1"/>
        <v/>
      </c>
      <c r="G17" s="9"/>
      <c r="H17" s="9"/>
    </row>
    <row r="18" spans="1:8" ht="24" x14ac:dyDescent="0.2">
      <c r="A18" s="5" t="s">
        <v>85</v>
      </c>
      <c r="B18" s="12"/>
      <c r="C18" s="13" t="e">
        <f>B18/$B$32</f>
        <v>#DIV/0!</v>
      </c>
      <c r="D18" s="12"/>
      <c r="E18" s="18" t="str">
        <f t="shared" si="0"/>
        <v/>
      </c>
      <c r="F18" s="14" t="str">
        <f t="shared" si="1"/>
        <v/>
      </c>
      <c r="G18" s="9"/>
      <c r="H18" s="9"/>
    </row>
    <row r="19" spans="1:8" ht="24" x14ac:dyDescent="0.2">
      <c r="A19" s="5" t="s">
        <v>85</v>
      </c>
      <c r="B19" s="12"/>
      <c r="C19" s="13" t="e">
        <f>B19/$B$32</f>
        <v>#DIV/0!</v>
      </c>
      <c r="D19" s="12"/>
      <c r="E19" s="18" t="str">
        <f t="shared" si="0"/>
        <v/>
      </c>
      <c r="F19" s="14" t="str">
        <f t="shared" si="1"/>
        <v/>
      </c>
      <c r="G19" s="9"/>
      <c r="H19" s="9"/>
    </row>
    <row r="20" spans="1:8" ht="24" x14ac:dyDescent="0.2">
      <c r="A20" s="5" t="s">
        <v>85</v>
      </c>
      <c r="B20" s="12"/>
      <c r="C20" s="13" t="e">
        <f t="shared" ref="C20:C31" si="3">B20/$B$32</f>
        <v>#DIV/0!</v>
      </c>
      <c r="D20" s="12"/>
      <c r="E20" s="18" t="str">
        <f t="shared" si="0"/>
        <v/>
      </c>
      <c r="F20" s="14" t="str">
        <f t="shared" si="1"/>
        <v/>
      </c>
      <c r="G20" s="9"/>
      <c r="H20" s="9"/>
    </row>
    <row r="21" spans="1:8" ht="24" x14ac:dyDescent="0.2">
      <c r="A21" s="5" t="s">
        <v>85</v>
      </c>
      <c r="B21" s="12"/>
      <c r="C21" s="13" t="e">
        <f t="shared" si="3"/>
        <v>#DIV/0!</v>
      </c>
      <c r="D21" s="12"/>
      <c r="E21" s="18" t="str">
        <f t="shared" si="0"/>
        <v/>
      </c>
      <c r="F21" s="14" t="str">
        <f t="shared" si="1"/>
        <v/>
      </c>
      <c r="G21" s="9"/>
      <c r="H21" s="9"/>
    </row>
    <row r="22" spans="1:8" ht="24" x14ac:dyDescent="0.2">
      <c r="A22" s="5" t="s">
        <v>85</v>
      </c>
      <c r="B22" s="12"/>
      <c r="C22" s="13" t="e">
        <f t="shared" si="3"/>
        <v>#DIV/0!</v>
      </c>
      <c r="D22" s="12"/>
      <c r="E22" s="18" t="str">
        <f t="shared" si="0"/>
        <v/>
      </c>
      <c r="F22" s="14" t="str">
        <f t="shared" si="1"/>
        <v/>
      </c>
      <c r="G22" s="9"/>
      <c r="H22" s="9"/>
    </row>
    <row r="23" spans="1:8" ht="24" x14ac:dyDescent="0.2">
      <c r="A23" s="5" t="s">
        <v>85</v>
      </c>
      <c r="B23" s="12"/>
      <c r="C23" s="13" t="e">
        <f t="shared" si="3"/>
        <v>#DIV/0!</v>
      </c>
      <c r="D23" s="12"/>
      <c r="E23" s="18" t="str">
        <f t="shared" si="0"/>
        <v/>
      </c>
      <c r="F23" s="14" t="str">
        <f t="shared" si="1"/>
        <v/>
      </c>
      <c r="G23" s="9"/>
      <c r="H23" s="9"/>
    </row>
    <row r="24" spans="1:8" ht="24" x14ac:dyDescent="0.2">
      <c r="A24" s="5" t="s">
        <v>85</v>
      </c>
      <c r="B24" s="12"/>
      <c r="C24" s="13" t="e">
        <f t="shared" si="3"/>
        <v>#DIV/0!</v>
      </c>
      <c r="D24" s="12"/>
      <c r="E24" s="18" t="str">
        <f t="shared" si="0"/>
        <v/>
      </c>
      <c r="F24" s="14" t="str">
        <f t="shared" si="1"/>
        <v/>
      </c>
      <c r="G24" s="9"/>
      <c r="H24" s="9"/>
    </row>
    <row r="25" spans="1:8" ht="24" x14ac:dyDescent="0.2">
      <c r="A25" s="5" t="s">
        <v>85</v>
      </c>
      <c r="B25" s="12"/>
      <c r="C25" s="13" t="e">
        <f t="shared" si="3"/>
        <v>#DIV/0!</v>
      </c>
      <c r="D25" s="12"/>
      <c r="E25" s="18" t="str">
        <f t="shared" si="0"/>
        <v/>
      </c>
      <c r="F25" s="14" t="str">
        <f t="shared" si="1"/>
        <v/>
      </c>
      <c r="G25" s="9"/>
      <c r="H25" s="9"/>
    </row>
    <row r="26" spans="1:8" ht="24" x14ac:dyDescent="0.2">
      <c r="A26" s="5" t="s">
        <v>85</v>
      </c>
      <c r="B26" s="12"/>
      <c r="C26" s="13" t="e">
        <f t="shared" si="3"/>
        <v>#DIV/0!</v>
      </c>
      <c r="D26" s="12"/>
      <c r="E26" s="18" t="str">
        <f t="shared" si="0"/>
        <v/>
      </c>
      <c r="F26" s="14" t="str">
        <f t="shared" si="1"/>
        <v/>
      </c>
      <c r="G26" s="9"/>
      <c r="H26" s="9"/>
    </row>
    <row r="27" spans="1:8" ht="24" x14ac:dyDescent="0.2">
      <c r="A27" s="5" t="s">
        <v>85</v>
      </c>
      <c r="B27" s="12"/>
      <c r="C27" s="13" t="e">
        <f t="shared" si="3"/>
        <v>#DIV/0!</v>
      </c>
      <c r="D27" s="12"/>
      <c r="E27" s="18" t="str">
        <f t="shared" si="0"/>
        <v/>
      </c>
      <c r="F27" s="14" t="str">
        <f t="shared" si="1"/>
        <v/>
      </c>
      <c r="G27" s="9"/>
      <c r="H27" s="9"/>
    </row>
    <row r="28" spans="1:8" ht="24" x14ac:dyDescent="0.2">
      <c r="A28" s="5" t="s">
        <v>85</v>
      </c>
      <c r="B28" s="12"/>
      <c r="C28" s="13" t="e">
        <f t="shared" si="3"/>
        <v>#DIV/0!</v>
      </c>
      <c r="D28" s="12"/>
      <c r="E28" s="18" t="str">
        <f t="shared" si="0"/>
        <v/>
      </c>
      <c r="F28" s="14" t="str">
        <f t="shared" si="1"/>
        <v/>
      </c>
      <c r="G28" s="9"/>
      <c r="H28" s="9"/>
    </row>
    <row r="29" spans="1:8" ht="24" x14ac:dyDescent="0.2">
      <c r="A29" s="5" t="s">
        <v>85</v>
      </c>
      <c r="B29" s="12"/>
      <c r="C29" s="13" t="e">
        <f t="shared" si="3"/>
        <v>#DIV/0!</v>
      </c>
      <c r="D29" s="12"/>
      <c r="E29" s="18" t="str">
        <f t="shared" si="0"/>
        <v/>
      </c>
      <c r="F29" s="14" t="str">
        <f t="shared" si="1"/>
        <v/>
      </c>
      <c r="G29" s="9"/>
      <c r="H29" s="9"/>
    </row>
    <row r="30" spans="1:8" ht="24" x14ac:dyDescent="0.2">
      <c r="A30" s="5" t="s">
        <v>85</v>
      </c>
      <c r="B30" s="12"/>
      <c r="C30" s="13" t="e">
        <f t="shared" si="3"/>
        <v>#DIV/0!</v>
      </c>
      <c r="D30" s="12"/>
      <c r="E30" s="18" t="str">
        <f t="shared" si="0"/>
        <v/>
      </c>
      <c r="F30" s="14" t="str">
        <f t="shared" si="1"/>
        <v/>
      </c>
      <c r="G30" s="9"/>
      <c r="H30" s="9"/>
    </row>
    <row r="31" spans="1:8" ht="24" x14ac:dyDescent="0.2">
      <c r="A31" s="5" t="s">
        <v>85</v>
      </c>
      <c r="B31" s="12"/>
      <c r="C31" s="13" t="e">
        <f t="shared" si="3"/>
        <v>#DIV/0!</v>
      </c>
      <c r="D31" s="12"/>
      <c r="E31" s="18" t="str">
        <f t="shared" si="0"/>
        <v/>
      </c>
      <c r="F31" s="14" t="str">
        <f t="shared" si="1"/>
        <v/>
      </c>
      <c r="G31" s="9"/>
      <c r="H31" s="9"/>
    </row>
    <row r="32" spans="1:8" x14ac:dyDescent="0.2">
      <c r="A32" s="4" t="s">
        <v>0</v>
      </c>
      <c r="B32" s="15">
        <f>SUM(B2:B31)</f>
        <v>0</v>
      </c>
      <c r="C32" s="16" t="e">
        <f>SUM(C2:C31)</f>
        <v>#DIV/0!</v>
      </c>
      <c r="D32" s="15"/>
      <c r="E32" s="15">
        <f>ROUNDUP(SUM(E2:E31),0)</f>
        <v>0</v>
      </c>
      <c r="F32" s="15">
        <f>ROUNDUP(SUM(F2:F31),0)</f>
        <v>0</v>
      </c>
      <c r="G32" s="8"/>
      <c r="H32" s="8"/>
    </row>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5"/>
  <sheetViews>
    <sheetView topLeftCell="O1" workbookViewId="0">
      <selection activeCell="O1" sqref="A1:XFD1048576"/>
    </sheetView>
  </sheetViews>
  <sheetFormatPr defaultRowHeight="41.45" customHeight="1" x14ac:dyDescent="0.2"/>
  <sheetData>
    <row r="1" spans="1:44" ht="15" x14ac:dyDescent="0.2">
      <c r="A1" s="447"/>
      <c r="B1" s="447"/>
      <c r="C1" s="447"/>
      <c r="D1" s="447"/>
      <c r="E1" s="447"/>
      <c r="F1" s="447"/>
      <c r="G1" s="447"/>
      <c r="H1" s="447"/>
      <c r="I1" s="447"/>
      <c r="J1" s="447"/>
      <c r="K1" s="447"/>
      <c r="L1" s="447"/>
      <c r="M1" s="447"/>
      <c r="N1" s="447"/>
      <c r="O1" s="447"/>
      <c r="P1" s="447"/>
      <c r="Q1" s="447"/>
      <c r="R1" s="447"/>
      <c r="S1" s="447"/>
      <c r="T1" s="447"/>
      <c r="U1" s="447"/>
      <c r="V1" s="447"/>
      <c r="W1" s="447"/>
      <c r="X1" s="447"/>
      <c r="Y1" s="447"/>
      <c r="Z1" s="447"/>
      <c r="AA1" s="447"/>
      <c r="AB1" s="447"/>
      <c r="AC1" s="447"/>
      <c r="AD1" s="447"/>
      <c r="AE1" s="447"/>
      <c r="AF1" s="447"/>
      <c r="AG1" s="447"/>
      <c r="AH1" s="447"/>
      <c r="AI1" s="447"/>
      <c r="AJ1" s="447"/>
      <c r="AK1" s="447"/>
      <c r="AL1" s="447"/>
      <c r="AM1" s="447"/>
      <c r="AN1" s="447"/>
      <c r="AO1" s="447"/>
      <c r="AP1" s="447"/>
      <c r="AQ1" s="447"/>
      <c r="AR1" s="447"/>
    </row>
    <row r="2" spans="1:44" ht="12.75" x14ac:dyDescent="0.2"/>
    <row r="3" spans="1:44" ht="12.75" x14ac:dyDescent="0.2"/>
    <row r="4" spans="1:44" ht="12.75" x14ac:dyDescent="0.2"/>
    <row r="5" spans="1:44" ht="12.75" x14ac:dyDescent="0.2"/>
    <row r="6" spans="1:44" ht="12.75" x14ac:dyDescent="0.2"/>
    <row r="7" spans="1:44" ht="12.75" x14ac:dyDescent="0.2"/>
    <row r="8" spans="1:44" ht="12.75" x14ac:dyDescent="0.2"/>
    <row r="9" spans="1:44" ht="12.75" x14ac:dyDescent="0.2"/>
    <row r="10" spans="1:44" ht="12.75" x14ac:dyDescent="0.2"/>
    <row r="11" spans="1:44" ht="12.75" x14ac:dyDescent="0.2"/>
    <row r="12" spans="1:44" ht="12.75" x14ac:dyDescent="0.2"/>
    <row r="13" spans="1:44" ht="12.75" x14ac:dyDescent="0.2"/>
    <row r="14" spans="1:44" ht="12.75" x14ac:dyDescent="0.2"/>
    <row r="15" spans="1:44" ht="12.75" x14ac:dyDescent="0.2"/>
    <row r="16" spans="1:44"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sheetData>
  <phoneticPr fontId="11"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tabSelected="1" topLeftCell="A40" workbookViewId="0">
      <selection activeCell="I11" sqref="I11"/>
    </sheetView>
  </sheetViews>
  <sheetFormatPr defaultColWidth="20.5703125" defaultRowHeight="21.6" customHeight="1" x14ac:dyDescent="0.2"/>
  <cols>
    <col min="1" max="1" width="4.7109375" style="424" customWidth="1"/>
    <col min="2" max="2" width="19.5703125" style="424" customWidth="1"/>
    <col min="3" max="3" width="8.140625" style="424" customWidth="1"/>
    <col min="4" max="4" width="12.140625" style="424" customWidth="1"/>
    <col min="5" max="5" width="15.85546875" style="424" customWidth="1"/>
    <col min="6" max="6" width="13.7109375" style="424" customWidth="1"/>
    <col min="7" max="7" width="13.28515625" style="424" customWidth="1"/>
    <col min="8" max="8" width="13.5703125" style="424" bestFit="1" customWidth="1"/>
    <col min="9" max="9" width="13.28515625" style="424" customWidth="1"/>
    <col min="10" max="10" width="12.140625" style="424" customWidth="1"/>
    <col min="11" max="11" width="13" style="424" customWidth="1"/>
    <col min="12" max="12" width="12.7109375" style="424" customWidth="1"/>
    <col min="13" max="16384" width="20.5703125" style="424"/>
  </cols>
  <sheetData>
    <row r="1" spans="1:13" ht="18.600000000000001" customHeight="1" x14ac:dyDescent="0.2">
      <c r="B1" s="502" t="s">
        <v>314</v>
      </c>
      <c r="C1" s="502"/>
      <c r="D1" s="502"/>
      <c r="E1" s="502"/>
      <c r="F1" s="502"/>
      <c r="G1" s="502"/>
      <c r="H1" s="502"/>
      <c r="I1" s="502"/>
      <c r="J1" s="502"/>
      <c r="K1" s="502"/>
      <c r="L1" s="502"/>
    </row>
    <row r="2" spans="1:13" ht="12" x14ac:dyDescent="0.2">
      <c r="B2" s="503" t="s">
        <v>435</v>
      </c>
      <c r="C2" s="503"/>
      <c r="D2" s="503"/>
      <c r="E2" s="503"/>
      <c r="F2" s="503"/>
      <c r="G2" s="503"/>
      <c r="H2" s="503"/>
      <c r="I2" s="503"/>
      <c r="J2" s="503"/>
      <c r="K2" s="503"/>
      <c r="L2" s="503"/>
    </row>
    <row r="3" spans="1:13" ht="12" x14ac:dyDescent="0.2">
      <c r="B3" s="503" t="s">
        <v>436</v>
      </c>
      <c r="C3" s="503"/>
      <c r="D3" s="503"/>
      <c r="E3" s="503"/>
      <c r="F3" s="503"/>
      <c r="G3" s="503"/>
      <c r="H3" s="503"/>
      <c r="I3" s="503"/>
      <c r="J3" s="503"/>
      <c r="K3" s="503"/>
      <c r="L3" s="503"/>
    </row>
    <row r="4" spans="1:13" ht="12" x14ac:dyDescent="0.2">
      <c r="B4" s="503" t="s">
        <v>315</v>
      </c>
      <c r="C4" s="503"/>
      <c r="D4" s="503"/>
      <c r="E4" s="503"/>
      <c r="F4" s="503"/>
      <c r="G4" s="503"/>
      <c r="H4" s="503"/>
      <c r="I4" s="503"/>
      <c r="J4" s="503"/>
      <c r="K4" s="503"/>
      <c r="L4" s="503"/>
    </row>
    <row r="5" spans="1:13" ht="19.149999999999999" customHeight="1" x14ac:dyDescent="0.2">
      <c r="B5" s="503" t="s">
        <v>437</v>
      </c>
      <c r="C5" s="503"/>
      <c r="D5" s="503"/>
      <c r="E5" s="503"/>
      <c r="F5" s="503"/>
      <c r="G5" s="503"/>
      <c r="H5" s="503"/>
      <c r="I5" s="503"/>
      <c r="J5" s="503"/>
      <c r="K5" s="503"/>
      <c r="L5" s="503"/>
    </row>
    <row r="6" spans="1:13" ht="12" x14ac:dyDescent="0.2">
      <c r="B6" s="503" t="s">
        <v>582</v>
      </c>
      <c r="C6" s="503"/>
      <c r="D6" s="503"/>
      <c r="E6" s="503"/>
      <c r="F6" s="503"/>
      <c r="G6" s="503"/>
      <c r="H6" s="503"/>
      <c r="I6" s="503"/>
      <c r="J6" s="503"/>
      <c r="K6" s="503"/>
      <c r="L6" s="503"/>
    </row>
    <row r="7" spans="1:13" ht="12" x14ac:dyDescent="0.2">
      <c r="B7" s="425" t="s">
        <v>317</v>
      </c>
      <c r="C7" s="509"/>
      <c r="D7" s="509"/>
      <c r="E7" s="509"/>
      <c r="F7" s="509"/>
      <c r="G7" s="509"/>
      <c r="H7" s="509"/>
      <c r="I7" s="509"/>
      <c r="J7" s="509"/>
      <c r="K7" s="509"/>
      <c r="L7" s="509"/>
    </row>
    <row r="8" spans="1:13" ht="12" x14ac:dyDescent="0.2">
      <c r="B8" s="425" t="s">
        <v>316</v>
      </c>
      <c r="C8" s="507"/>
      <c r="D8" s="508"/>
      <c r="E8" s="425"/>
      <c r="F8" s="425"/>
      <c r="G8" s="425"/>
      <c r="H8" s="425"/>
      <c r="I8" s="425"/>
      <c r="J8" s="425"/>
      <c r="K8" s="425"/>
      <c r="L8" s="425"/>
    </row>
    <row r="9" spans="1:13" ht="8.4499999999999993" customHeight="1" x14ac:dyDescent="0.2"/>
    <row r="10" spans="1:13" ht="21.6" customHeight="1" x14ac:dyDescent="0.2">
      <c r="A10" s="513" t="s">
        <v>298</v>
      </c>
      <c r="B10" s="513" t="s">
        <v>299</v>
      </c>
      <c r="C10" s="513" t="s">
        <v>300</v>
      </c>
      <c r="D10" s="514" t="s">
        <v>310</v>
      </c>
      <c r="E10" s="514"/>
      <c r="F10" s="514"/>
      <c r="G10" s="514"/>
      <c r="H10" s="513" t="s">
        <v>301</v>
      </c>
      <c r="I10" s="513"/>
      <c r="J10" s="513"/>
      <c r="K10" s="514" t="s">
        <v>311</v>
      </c>
      <c r="L10" s="514" t="s">
        <v>312</v>
      </c>
    </row>
    <row r="11" spans="1:13" s="428" customFormat="1" ht="52.9" customHeight="1" x14ac:dyDescent="0.2">
      <c r="A11" s="513"/>
      <c r="B11" s="513"/>
      <c r="C11" s="513"/>
      <c r="D11" s="426" t="s">
        <v>302</v>
      </c>
      <c r="E11" s="427" t="s">
        <v>313</v>
      </c>
      <c r="F11" s="427" t="s">
        <v>303</v>
      </c>
      <c r="G11" s="427" t="s">
        <v>304</v>
      </c>
      <c r="H11" s="426" t="s">
        <v>302</v>
      </c>
      <c r="I11" s="426" t="s">
        <v>305</v>
      </c>
      <c r="J11" s="426" t="s">
        <v>306</v>
      </c>
      <c r="K11" s="514"/>
      <c r="L11" s="514"/>
    </row>
    <row r="12" spans="1:13" s="431" customFormat="1" ht="21.6" customHeight="1" x14ac:dyDescent="0.2">
      <c r="A12" s="429">
        <v>0</v>
      </c>
      <c r="B12" s="429">
        <v>1</v>
      </c>
      <c r="C12" s="429">
        <v>2</v>
      </c>
      <c r="D12" s="429" t="s">
        <v>307</v>
      </c>
      <c r="E12" s="429">
        <v>4</v>
      </c>
      <c r="F12" s="430">
        <v>5</v>
      </c>
      <c r="G12" s="430">
        <v>6</v>
      </c>
      <c r="H12" s="430" t="s">
        <v>308</v>
      </c>
      <c r="I12" s="430">
        <v>8</v>
      </c>
      <c r="J12" s="430">
        <v>9</v>
      </c>
      <c r="K12" s="430">
        <v>10</v>
      </c>
      <c r="L12" s="430" t="s">
        <v>309</v>
      </c>
    </row>
    <row r="13" spans="1:13" ht="21.6" customHeight="1" x14ac:dyDescent="0.2">
      <c r="A13" s="432">
        <v>1</v>
      </c>
      <c r="B13" s="433">
        <f>'Export SMIS'!F2</f>
        <v>0</v>
      </c>
      <c r="C13" s="434">
        <f>'Export SMIS'!H2</f>
        <v>0</v>
      </c>
      <c r="D13" s="435">
        <f>E13+F13+G13</f>
        <v>0</v>
      </c>
      <c r="E13" s="435">
        <f>'Export SMIS'!AI2</f>
        <v>0</v>
      </c>
      <c r="F13" s="435">
        <f>'Export SMIS'!AL2</f>
        <v>0</v>
      </c>
      <c r="G13" s="435">
        <f>'Export SMIS'!AC2</f>
        <v>0</v>
      </c>
      <c r="H13" s="435">
        <f>I13+J13</f>
        <v>0</v>
      </c>
      <c r="I13" s="435">
        <f>'Export SMIS'!R2</f>
        <v>0</v>
      </c>
      <c r="J13" s="435">
        <f>'Export SMIS'!W2</f>
        <v>0</v>
      </c>
      <c r="K13" s="435">
        <f>'Export SMIS'!X2</f>
        <v>0</v>
      </c>
      <c r="L13" s="435">
        <f>D13+K13</f>
        <v>0</v>
      </c>
      <c r="M13" s="424">
        <f>'Export SMIS'!E2</f>
        <v>0</v>
      </c>
    </row>
    <row r="14" spans="1:13" ht="21.6" customHeight="1" x14ac:dyDescent="0.2">
      <c r="A14" s="432">
        <v>2</v>
      </c>
      <c r="B14" s="433">
        <f>'Export SMIS'!F3</f>
        <v>0</v>
      </c>
      <c r="C14" s="434">
        <f>'Export SMIS'!H3</f>
        <v>0</v>
      </c>
      <c r="D14" s="435">
        <f t="shared" ref="D14:D52" si="0">E14+F14+G14</f>
        <v>0</v>
      </c>
      <c r="E14" s="435">
        <f>'Export SMIS'!AI3</f>
        <v>0</v>
      </c>
      <c r="F14" s="435">
        <f>'Export SMIS'!AL3</f>
        <v>0</v>
      </c>
      <c r="G14" s="435">
        <f>'Export SMIS'!AC3</f>
        <v>0</v>
      </c>
      <c r="H14" s="435">
        <f t="shared" ref="H14:H52" si="1">I14+J14</f>
        <v>0</v>
      </c>
      <c r="I14" s="435">
        <f>'Export SMIS'!R3</f>
        <v>0</v>
      </c>
      <c r="J14" s="435">
        <f>'Export SMIS'!W3</f>
        <v>0</v>
      </c>
      <c r="K14" s="435">
        <f>'Export SMIS'!X3</f>
        <v>0</v>
      </c>
      <c r="L14" s="435">
        <f t="shared" ref="L14:L52" si="2">D14+K14</f>
        <v>0</v>
      </c>
      <c r="M14" s="424">
        <f>'Export SMIS'!E3</f>
        <v>0</v>
      </c>
    </row>
    <row r="15" spans="1:13" ht="21.6" customHeight="1" x14ac:dyDescent="0.2">
      <c r="A15" s="432">
        <v>3</v>
      </c>
      <c r="B15" s="433">
        <f>'Export SMIS'!F4</f>
        <v>0</v>
      </c>
      <c r="C15" s="434">
        <f>'Export SMIS'!H4</f>
        <v>0</v>
      </c>
      <c r="D15" s="435">
        <f t="shared" si="0"/>
        <v>0</v>
      </c>
      <c r="E15" s="435">
        <f>'Export SMIS'!AI4</f>
        <v>0</v>
      </c>
      <c r="F15" s="435">
        <f>'Export SMIS'!AL4</f>
        <v>0</v>
      </c>
      <c r="G15" s="435">
        <f>'Export SMIS'!AC4</f>
        <v>0</v>
      </c>
      <c r="H15" s="435">
        <f t="shared" si="1"/>
        <v>0</v>
      </c>
      <c r="I15" s="435">
        <f>'Export SMIS'!R4</f>
        <v>0</v>
      </c>
      <c r="J15" s="435">
        <f>'Export SMIS'!W4</f>
        <v>0</v>
      </c>
      <c r="K15" s="435">
        <f>'Export SMIS'!X4</f>
        <v>0</v>
      </c>
      <c r="L15" s="435">
        <f t="shared" si="2"/>
        <v>0</v>
      </c>
      <c r="M15" s="424">
        <f>'Export SMIS'!E4</f>
        <v>0</v>
      </c>
    </row>
    <row r="16" spans="1:13" ht="21.6" customHeight="1" x14ac:dyDescent="0.2">
      <c r="A16" s="432">
        <v>4</v>
      </c>
      <c r="B16" s="433">
        <f>'Export SMIS'!F5</f>
        <v>0</v>
      </c>
      <c r="C16" s="434">
        <f>'Export SMIS'!H5</f>
        <v>0</v>
      </c>
      <c r="D16" s="435">
        <f t="shared" si="0"/>
        <v>0</v>
      </c>
      <c r="E16" s="435">
        <f>'Export SMIS'!AI5</f>
        <v>0</v>
      </c>
      <c r="F16" s="435">
        <f>'Export SMIS'!AL5</f>
        <v>0</v>
      </c>
      <c r="G16" s="435">
        <f>'Export SMIS'!AC5</f>
        <v>0</v>
      </c>
      <c r="H16" s="435">
        <f t="shared" si="1"/>
        <v>0</v>
      </c>
      <c r="I16" s="435">
        <f>'Export SMIS'!R5</f>
        <v>0</v>
      </c>
      <c r="J16" s="435">
        <f>'Export SMIS'!W5</f>
        <v>0</v>
      </c>
      <c r="K16" s="435">
        <f>'Export SMIS'!X5</f>
        <v>0</v>
      </c>
      <c r="L16" s="435">
        <f t="shared" si="2"/>
        <v>0</v>
      </c>
      <c r="M16" s="424">
        <f>'Export SMIS'!E5</f>
        <v>0</v>
      </c>
    </row>
    <row r="17" spans="1:13" ht="21.6" customHeight="1" x14ac:dyDescent="0.2">
      <c r="A17" s="432">
        <v>5</v>
      </c>
      <c r="B17" s="433">
        <f>'Export SMIS'!F6</f>
        <v>0</v>
      </c>
      <c r="C17" s="434">
        <f>'Export SMIS'!H6</f>
        <v>0</v>
      </c>
      <c r="D17" s="435">
        <f t="shared" si="0"/>
        <v>0</v>
      </c>
      <c r="E17" s="435">
        <f>'Export SMIS'!AI6</f>
        <v>0</v>
      </c>
      <c r="F17" s="435">
        <f>'Export SMIS'!AL6</f>
        <v>0</v>
      </c>
      <c r="G17" s="435">
        <f>'Export SMIS'!AC6</f>
        <v>0</v>
      </c>
      <c r="H17" s="435">
        <f t="shared" si="1"/>
        <v>0</v>
      </c>
      <c r="I17" s="435">
        <f>'Export SMIS'!R6</f>
        <v>0</v>
      </c>
      <c r="J17" s="435">
        <f>'Export SMIS'!W6</f>
        <v>0</v>
      </c>
      <c r="K17" s="435">
        <f>'Export SMIS'!X6</f>
        <v>0</v>
      </c>
      <c r="L17" s="435">
        <f t="shared" si="2"/>
        <v>0</v>
      </c>
      <c r="M17" s="424">
        <f>'Export SMIS'!E6</f>
        <v>0</v>
      </c>
    </row>
    <row r="18" spans="1:13" ht="21.6" customHeight="1" x14ac:dyDescent="0.2">
      <c r="A18" s="432">
        <v>6</v>
      </c>
      <c r="B18" s="433">
        <f>'Export SMIS'!F7</f>
        <v>0</v>
      </c>
      <c r="C18" s="434">
        <f>'Export SMIS'!H7</f>
        <v>0</v>
      </c>
      <c r="D18" s="435">
        <f t="shared" si="0"/>
        <v>0</v>
      </c>
      <c r="E18" s="435">
        <f>'Export SMIS'!AI7</f>
        <v>0</v>
      </c>
      <c r="F18" s="435">
        <f>'Export SMIS'!AL7</f>
        <v>0</v>
      </c>
      <c r="G18" s="435">
        <f>'Export SMIS'!AC7</f>
        <v>0</v>
      </c>
      <c r="H18" s="435">
        <f t="shared" si="1"/>
        <v>0</v>
      </c>
      <c r="I18" s="435">
        <f>'Export SMIS'!R7</f>
        <v>0</v>
      </c>
      <c r="J18" s="435">
        <f>'Export SMIS'!W7</f>
        <v>0</v>
      </c>
      <c r="K18" s="435">
        <f>'Export SMIS'!X7</f>
        <v>0</v>
      </c>
      <c r="L18" s="435">
        <f t="shared" si="2"/>
        <v>0</v>
      </c>
      <c r="M18" s="424">
        <f>'Export SMIS'!E7</f>
        <v>0</v>
      </c>
    </row>
    <row r="19" spans="1:13" ht="21.6" customHeight="1" x14ac:dyDescent="0.2">
      <c r="A19" s="432">
        <v>7</v>
      </c>
      <c r="B19" s="433">
        <f>'Export SMIS'!F8</f>
        <v>0</v>
      </c>
      <c r="C19" s="434">
        <f>'Export SMIS'!H8</f>
        <v>0</v>
      </c>
      <c r="D19" s="435">
        <f t="shared" si="0"/>
        <v>0</v>
      </c>
      <c r="E19" s="435">
        <f>'Export SMIS'!AI8</f>
        <v>0</v>
      </c>
      <c r="F19" s="435">
        <f>'Export SMIS'!AL8</f>
        <v>0</v>
      </c>
      <c r="G19" s="435">
        <f>'Export SMIS'!AC8</f>
        <v>0</v>
      </c>
      <c r="H19" s="435">
        <f t="shared" si="1"/>
        <v>0</v>
      </c>
      <c r="I19" s="435">
        <f>'Export SMIS'!R8</f>
        <v>0</v>
      </c>
      <c r="J19" s="435">
        <f>'Export SMIS'!W8</f>
        <v>0</v>
      </c>
      <c r="K19" s="435">
        <f>'Export SMIS'!X8</f>
        <v>0</v>
      </c>
      <c r="L19" s="435">
        <f t="shared" si="2"/>
        <v>0</v>
      </c>
      <c r="M19" s="424">
        <f>'Export SMIS'!E8</f>
        <v>0</v>
      </c>
    </row>
    <row r="20" spans="1:13" ht="21.6" customHeight="1" x14ac:dyDescent="0.2">
      <c r="A20" s="432">
        <v>8</v>
      </c>
      <c r="B20" s="433">
        <f>'Export SMIS'!F9</f>
        <v>0</v>
      </c>
      <c r="C20" s="434">
        <f>'Export SMIS'!H9</f>
        <v>0</v>
      </c>
      <c r="D20" s="435">
        <f t="shared" si="0"/>
        <v>0</v>
      </c>
      <c r="E20" s="435">
        <f>'Export SMIS'!AI9</f>
        <v>0</v>
      </c>
      <c r="F20" s="435">
        <f>'Export SMIS'!AL9</f>
        <v>0</v>
      </c>
      <c r="G20" s="435">
        <f>'Export SMIS'!AC9</f>
        <v>0</v>
      </c>
      <c r="H20" s="435">
        <f t="shared" si="1"/>
        <v>0</v>
      </c>
      <c r="I20" s="435">
        <f>'Export SMIS'!R9</f>
        <v>0</v>
      </c>
      <c r="J20" s="435">
        <f>'Export SMIS'!W9</f>
        <v>0</v>
      </c>
      <c r="K20" s="435">
        <f>'Export SMIS'!X9</f>
        <v>0</v>
      </c>
      <c r="L20" s="435">
        <f t="shared" si="2"/>
        <v>0</v>
      </c>
      <c r="M20" s="424">
        <f>'Export SMIS'!E9</f>
        <v>0</v>
      </c>
    </row>
    <row r="21" spans="1:13" ht="21.6" customHeight="1" x14ac:dyDescent="0.2">
      <c r="A21" s="432">
        <v>9</v>
      </c>
      <c r="B21" s="433">
        <f>'Export SMIS'!F10</f>
        <v>0</v>
      </c>
      <c r="C21" s="434">
        <f>'Export SMIS'!H10</f>
        <v>0</v>
      </c>
      <c r="D21" s="435">
        <f t="shared" si="0"/>
        <v>0</v>
      </c>
      <c r="E21" s="435">
        <f>'Export SMIS'!AI10</f>
        <v>0</v>
      </c>
      <c r="F21" s="435">
        <f>'Export SMIS'!AL10</f>
        <v>0</v>
      </c>
      <c r="G21" s="435">
        <f>'Export SMIS'!AC10</f>
        <v>0</v>
      </c>
      <c r="H21" s="435">
        <f t="shared" si="1"/>
        <v>0</v>
      </c>
      <c r="I21" s="435">
        <f>'Export SMIS'!R10</f>
        <v>0</v>
      </c>
      <c r="J21" s="435">
        <f>'Export SMIS'!W10</f>
        <v>0</v>
      </c>
      <c r="K21" s="435">
        <f>'Export SMIS'!X10</f>
        <v>0</v>
      </c>
      <c r="L21" s="435">
        <f t="shared" si="2"/>
        <v>0</v>
      </c>
      <c r="M21" s="424">
        <f>'Export SMIS'!E10</f>
        <v>0</v>
      </c>
    </row>
    <row r="22" spans="1:13" ht="21.6" customHeight="1" x14ac:dyDescent="0.2">
      <c r="A22" s="432">
        <v>10</v>
      </c>
      <c r="B22" s="433">
        <f>'Export SMIS'!F11</f>
        <v>0</v>
      </c>
      <c r="C22" s="434">
        <f>'Export SMIS'!H11</f>
        <v>0</v>
      </c>
      <c r="D22" s="435">
        <f t="shared" si="0"/>
        <v>0</v>
      </c>
      <c r="E22" s="435">
        <f>'Export SMIS'!AI11</f>
        <v>0</v>
      </c>
      <c r="F22" s="435">
        <f>'Export SMIS'!AL11</f>
        <v>0</v>
      </c>
      <c r="G22" s="435">
        <f>'Export SMIS'!AC11</f>
        <v>0</v>
      </c>
      <c r="H22" s="435">
        <f t="shared" si="1"/>
        <v>0</v>
      </c>
      <c r="I22" s="435">
        <f>'Export SMIS'!R11</f>
        <v>0</v>
      </c>
      <c r="J22" s="435">
        <f>'Export SMIS'!W11</f>
        <v>0</v>
      </c>
      <c r="K22" s="435">
        <f>'Export SMIS'!X11</f>
        <v>0</v>
      </c>
      <c r="L22" s="435">
        <f t="shared" si="2"/>
        <v>0</v>
      </c>
      <c r="M22" s="424">
        <f>'Export SMIS'!E11</f>
        <v>0</v>
      </c>
    </row>
    <row r="23" spans="1:13" ht="21.6" customHeight="1" x14ac:dyDescent="0.2">
      <c r="A23" s="432">
        <v>11</v>
      </c>
      <c r="B23" s="433">
        <f>'Export SMIS'!F12</f>
        <v>0</v>
      </c>
      <c r="C23" s="434">
        <f>'Export SMIS'!H12</f>
        <v>0</v>
      </c>
      <c r="D23" s="435">
        <f t="shared" si="0"/>
        <v>0</v>
      </c>
      <c r="E23" s="435">
        <f>'Export SMIS'!AI12</f>
        <v>0</v>
      </c>
      <c r="F23" s="435">
        <f>'Export SMIS'!AL12</f>
        <v>0</v>
      </c>
      <c r="G23" s="435">
        <f>'Export SMIS'!AC12</f>
        <v>0</v>
      </c>
      <c r="H23" s="435">
        <f t="shared" si="1"/>
        <v>0</v>
      </c>
      <c r="I23" s="435">
        <f>'Export SMIS'!R12</f>
        <v>0</v>
      </c>
      <c r="J23" s="435">
        <f>'Export SMIS'!W12</f>
        <v>0</v>
      </c>
      <c r="K23" s="435">
        <f>'Export SMIS'!X12</f>
        <v>0</v>
      </c>
      <c r="L23" s="435">
        <f t="shared" si="2"/>
        <v>0</v>
      </c>
      <c r="M23" s="424">
        <f>'Export SMIS'!E12</f>
        <v>0</v>
      </c>
    </row>
    <row r="24" spans="1:13" ht="21.6" customHeight="1" x14ac:dyDescent="0.2">
      <c r="A24" s="432">
        <v>12</v>
      </c>
      <c r="B24" s="433">
        <f>'Export SMIS'!F13</f>
        <v>0</v>
      </c>
      <c r="C24" s="434">
        <f>'Export SMIS'!H13</f>
        <v>0</v>
      </c>
      <c r="D24" s="435">
        <f t="shared" si="0"/>
        <v>0</v>
      </c>
      <c r="E24" s="435">
        <f>'Export SMIS'!AI13</f>
        <v>0</v>
      </c>
      <c r="F24" s="435">
        <f>'Export SMIS'!AL13</f>
        <v>0</v>
      </c>
      <c r="G24" s="435">
        <f>'Export SMIS'!AC13</f>
        <v>0</v>
      </c>
      <c r="H24" s="435">
        <f t="shared" si="1"/>
        <v>0</v>
      </c>
      <c r="I24" s="435">
        <f>'Export SMIS'!R13</f>
        <v>0</v>
      </c>
      <c r="J24" s="435">
        <f>'Export SMIS'!W13</f>
        <v>0</v>
      </c>
      <c r="K24" s="435">
        <f>'Export SMIS'!X13</f>
        <v>0</v>
      </c>
      <c r="L24" s="435">
        <f t="shared" si="2"/>
        <v>0</v>
      </c>
      <c r="M24" s="424">
        <f>'Export SMIS'!E13</f>
        <v>0</v>
      </c>
    </row>
    <row r="25" spans="1:13" ht="21.6" customHeight="1" x14ac:dyDescent="0.2">
      <c r="A25" s="432">
        <v>13</v>
      </c>
      <c r="B25" s="433">
        <f>'Export SMIS'!F14</f>
        <v>0</v>
      </c>
      <c r="C25" s="434">
        <f>'Export SMIS'!H14</f>
        <v>0</v>
      </c>
      <c r="D25" s="435">
        <f t="shared" si="0"/>
        <v>0</v>
      </c>
      <c r="E25" s="435">
        <f>'Export SMIS'!AI14</f>
        <v>0</v>
      </c>
      <c r="F25" s="435">
        <f>'Export SMIS'!AL14</f>
        <v>0</v>
      </c>
      <c r="G25" s="435">
        <f>'Export SMIS'!AC14</f>
        <v>0</v>
      </c>
      <c r="H25" s="435">
        <f t="shared" si="1"/>
        <v>0</v>
      </c>
      <c r="I25" s="435">
        <f>'Export SMIS'!R14</f>
        <v>0</v>
      </c>
      <c r="J25" s="435">
        <f>'Export SMIS'!W14</f>
        <v>0</v>
      </c>
      <c r="K25" s="435">
        <f>'Export SMIS'!X14</f>
        <v>0</v>
      </c>
      <c r="L25" s="435">
        <f t="shared" si="2"/>
        <v>0</v>
      </c>
      <c r="M25" s="424">
        <f>'Export SMIS'!E14</f>
        <v>0</v>
      </c>
    </row>
    <row r="26" spans="1:13" ht="21.6" customHeight="1" x14ac:dyDescent="0.2">
      <c r="A26" s="432">
        <v>14</v>
      </c>
      <c r="B26" s="433">
        <f>'Export SMIS'!F15</f>
        <v>0</v>
      </c>
      <c r="C26" s="434">
        <f>'Export SMIS'!H15</f>
        <v>0</v>
      </c>
      <c r="D26" s="435">
        <f t="shared" si="0"/>
        <v>0</v>
      </c>
      <c r="E26" s="435">
        <f>'Export SMIS'!AI15</f>
        <v>0</v>
      </c>
      <c r="F26" s="435">
        <f>'Export SMIS'!AL15</f>
        <v>0</v>
      </c>
      <c r="G26" s="435">
        <f>'Export SMIS'!AC15</f>
        <v>0</v>
      </c>
      <c r="H26" s="435">
        <f t="shared" si="1"/>
        <v>0</v>
      </c>
      <c r="I26" s="435">
        <f>'Export SMIS'!R15</f>
        <v>0</v>
      </c>
      <c r="J26" s="435">
        <f>'Export SMIS'!W15</f>
        <v>0</v>
      </c>
      <c r="K26" s="435">
        <f>'Export SMIS'!X15</f>
        <v>0</v>
      </c>
      <c r="L26" s="435">
        <f t="shared" si="2"/>
        <v>0</v>
      </c>
      <c r="M26" s="424">
        <f>'Export SMIS'!E15</f>
        <v>0</v>
      </c>
    </row>
    <row r="27" spans="1:13" ht="21.6" customHeight="1" x14ac:dyDescent="0.2">
      <c r="A27" s="432">
        <v>15</v>
      </c>
      <c r="B27" s="433">
        <f>'Export SMIS'!F16</f>
        <v>0</v>
      </c>
      <c r="C27" s="434">
        <f>'Export SMIS'!H16</f>
        <v>0</v>
      </c>
      <c r="D27" s="435">
        <f t="shared" si="0"/>
        <v>0</v>
      </c>
      <c r="E27" s="435">
        <f>'Export SMIS'!AI16</f>
        <v>0</v>
      </c>
      <c r="F27" s="435">
        <f>'Export SMIS'!AL16</f>
        <v>0</v>
      </c>
      <c r="G27" s="435">
        <f>'Export SMIS'!AC16</f>
        <v>0</v>
      </c>
      <c r="H27" s="435">
        <f t="shared" si="1"/>
        <v>0</v>
      </c>
      <c r="I27" s="435">
        <f>'Export SMIS'!R16</f>
        <v>0</v>
      </c>
      <c r="J27" s="435">
        <f>'Export SMIS'!W16</f>
        <v>0</v>
      </c>
      <c r="K27" s="435">
        <f>'Export SMIS'!X16</f>
        <v>0</v>
      </c>
      <c r="L27" s="435">
        <f t="shared" si="2"/>
        <v>0</v>
      </c>
      <c r="M27" s="424">
        <f>'Export SMIS'!E16</f>
        <v>0</v>
      </c>
    </row>
    <row r="28" spans="1:13" ht="21.6" customHeight="1" x14ac:dyDescent="0.2">
      <c r="A28" s="432">
        <v>16</v>
      </c>
      <c r="B28" s="433">
        <f>'Export SMIS'!F17</f>
        <v>0</v>
      </c>
      <c r="C28" s="434">
        <f>'Export SMIS'!H17</f>
        <v>0</v>
      </c>
      <c r="D28" s="435">
        <f t="shared" si="0"/>
        <v>0</v>
      </c>
      <c r="E28" s="435">
        <f>'Export SMIS'!AI17</f>
        <v>0</v>
      </c>
      <c r="F28" s="435">
        <f>'Export SMIS'!AL17</f>
        <v>0</v>
      </c>
      <c r="G28" s="435">
        <f>'Export SMIS'!AC17</f>
        <v>0</v>
      </c>
      <c r="H28" s="435">
        <f t="shared" si="1"/>
        <v>0</v>
      </c>
      <c r="I28" s="435">
        <f>'Export SMIS'!R17</f>
        <v>0</v>
      </c>
      <c r="J28" s="435">
        <f>'Export SMIS'!W17</f>
        <v>0</v>
      </c>
      <c r="K28" s="435">
        <f>'Export SMIS'!X17</f>
        <v>0</v>
      </c>
      <c r="L28" s="435">
        <f t="shared" si="2"/>
        <v>0</v>
      </c>
      <c r="M28" s="424">
        <f>'Export SMIS'!E17</f>
        <v>0</v>
      </c>
    </row>
    <row r="29" spans="1:13" ht="21.6" customHeight="1" x14ac:dyDescent="0.2">
      <c r="A29" s="432">
        <v>17</v>
      </c>
      <c r="B29" s="433">
        <f>'Export SMIS'!F18</f>
        <v>0</v>
      </c>
      <c r="C29" s="434">
        <f>'Export SMIS'!H18</f>
        <v>0</v>
      </c>
      <c r="D29" s="435">
        <f t="shared" si="0"/>
        <v>0</v>
      </c>
      <c r="E29" s="435">
        <f>'Export SMIS'!AI18</f>
        <v>0</v>
      </c>
      <c r="F29" s="435">
        <f>'Export SMIS'!AL18</f>
        <v>0</v>
      </c>
      <c r="G29" s="435">
        <f>'Export SMIS'!AC18</f>
        <v>0</v>
      </c>
      <c r="H29" s="435">
        <f t="shared" si="1"/>
        <v>0</v>
      </c>
      <c r="I29" s="435">
        <f>'Export SMIS'!R18</f>
        <v>0</v>
      </c>
      <c r="J29" s="435">
        <f>'Export SMIS'!W18</f>
        <v>0</v>
      </c>
      <c r="K29" s="435">
        <f>'Export SMIS'!X18</f>
        <v>0</v>
      </c>
      <c r="L29" s="435">
        <f t="shared" si="2"/>
        <v>0</v>
      </c>
      <c r="M29" s="424">
        <f>'Export SMIS'!E18</f>
        <v>0</v>
      </c>
    </row>
    <row r="30" spans="1:13" ht="21.6" customHeight="1" x14ac:dyDescent="0.2">
      <c r="A30" s="432">
        <v>18</v>
      </c>
      <c r="B30" s="433">
        <f>'Export SMIS'!F19</f>
        <v>0</v>
      </c>
      <c r="C30" s="434">
        <f>'Export SMIS'!H19</f>
        <v>0</v>
      </c>
      <c r="D30" s="435">
        <f t="shared" si="0"/>
        <v>0</v>
      </c>
      <c r="E30" s="435">
        <f>'Export SMIS'!AI19</f>
        <v>0</v>
      </c>
      <c r="F30" s="435">
        <f>'Export SMIS'!AL19</f>
        <v>0</v>
      </c>
      <c r="G30" s="435">
        <f>'Export SMIS'!AC19</f>
        <v>0</v>
      </c>
      <c r="H30" s="435">
        <f t="shared" si="1"/>
        <v>0</v>
      </c>
      <c r="I30" s="435">
        <f>'Export SMIS'!R19</f>
        <v>0</v>
      </c>
      <c r="J30" s="435">
        <f>'Export SMIS'!W19</f>
        <v>0</v>
      </c>
      <c r="K30" s="435">
        <f>'Export SMIS'!X19</f>
        <v>0</v>
      </c>
      <c r="L30" s="435">
        <f t="shared" si="2"/>
        <v>0</v>
      </c>
      <c r="M30" s="424">
        <f>'Export SMIS'!E19</f>
        <v>0</v>
      </c>
    </row>
    <row r="31" spans="1:13" ht="21.6" customHeight="1" x14ac:dyDescent="0.2">
      <c r="A31" s="432">
        <v>19</v>
      </c>
      <c r="B31" s="433">
        <f>'Export SMIS'!F20</f>
        <v>0</v>
      </c>
      <c r="C31" s="434">
        <f>'Export SMIS'!H20</f>
        <v>0</v>
      </c>
      <c r="D31" s="435">
        <f t="shared" si="0"/>
        <v>0</v>
      </c>
      <c r="E31" s="435">
        <f>'Export SMIS'!AI20</f>
        <v>0</v>
      </c>
      <c r="F31" s="435">
        <f>'Export SMIS'!AL20</f>
        <v>0</v>
      </c>
      <c r="G31" s="435">
        <f>'Export SMIS'!AC20</f>
        <v>0</v>
      </c>
      <c r="H31" s="435">
        <f t="shared" si="1"/>
        <v>0</v>
      </c>
      <c r="I31" s="435">
        <f>'Export SMIS'!R20</f>
        <v>0</v>
      </c>
      <c r="J31" s="435">
        <f>'Export SMIS'!W20</f>
        <v>0</v>
      </c>
      <c r="K31" s="435">
        <f>'Export SMIS'!X20</f>
        <v>0</v>
      </c>
      <c r="L31" s="435">
        <f t="shared" si="2"/>
        <v>0</v>
      </c>
      <c r="M31" s="424">
        <f>'Export SMIS'!E20</f>
        <v>0</v>
      </c>
    </row>
    <row r="32" spans="1:13" ht="21.6" customHeight="1" x14ac:dyDescent="0.2">
      <c r="A32" s="432">
        <v>20</v>
      </c>
      <c r="B32" s="433">
        <f>'Export SMIS'!F21</f>
        <v>0</v>
      </c>
      <c r="C32" s="434">
        <f>'Export SMIS'!H21</f>
        <v>0</v>
      </c>
      <c r="D32" s="435">
        <f t="shared" si="0"/>
        <v>0</v>
      </c>
      <c r="E32" s="435">
        <f>'Export SMIS'!AI21</f>
        <v>0</v>
      </c>
      <c r="F32" s="435">
        <f>'Export SMIS'!AL21</f>
        <v>0</v>
      </c>
      <c r="G32" s="435">
        <f>'Export SMIS'!AC21</f>
        <v>0</v>
      </c>
      <c r="H32" s="435">
        <f t="shared" si="1"/>
        <v>0</v>
      </c>
      <c r="I32" s="435">
        <f>'Export SMIS'!R21</f>
        <v>0</v>
      </c>
      <c r="J32" s="435">
        <f>'Export SMIS'!W21</f>
        <v>0</v>
      </c>
      <c r="K32" s="435">
        <f>'Export SMIS'!X21</f>
        <v>0</v>
      </c>
      <c r="L32" s="435">
        <f t="shared" si="2"/>
        <v>0</v>
      </c>
      <c r="M32" s="424">
        <f>'Export SMIS'!E21</f>
        <v>0</v>
      </c>
    </row>
    <row r="33" spans="1:13" ht="21.6" customHeight="1" x14ac:dyDescent="0.2">
      <c r="A33" s="432">
        <v>21</v>
      </c>
      <c r="B33" s="433">
        <f>'Export SMIS'!F22</f>
        <v>0</v>
      </c>
      <c r="C33" s="434">
        <f>'Export SMIS'!H22</f>
        <v>0</v>
      </c>
      <c r="D33" s="435">
        <f t="shared" si="0"/>
        <v>0</v>
      </c>
      <c r="E33" s="435">
        <f>'Export SMIS'!AI22</f>
        <v>0</v>
      </c>
      <c r="F33" s="435">
        <f>'Export SMIS'!AL22</f>
        <v>0</v>
      </c>
      <c r="G33" s="435">
        <f>'Export SMIS'!AC22</f>
        <v>0</v>
      </c>
      <c r="H33" s="435">
        <f t="shared" si="1"/>
        <v>0</v>
      </c>
      <c r="I33" s="435">
        <f>'Export SMIS'!R22</f>
        <v>0</v>
      </c>
      <c r="J33" s="435">
        <f>'Export SMIS'!W22</f>
        <v>0</v>
      </c>
      <c r="K33" s="435">
        <f>'Export SMIS'!X22</f>
        <v>0</v>
      </c>
      <c r="L33" s="435">
        <f t="shared" si="2"/>
        <v>0</v>
      </c>
      <c r="M33" s="424">
        <f>'Export SMIS'!E22</f>
        <v>0</v>
      </c>
    </row>
    <row r="34" spans="1:13" ht="21.6" customHeight="1" x14ac:dyDescent="0.2">
      <c r="A34" s="432">
        <v>22</v>
      </c>
      <c r="B34" s="433">
        <f>'Export SMIS'!F23</f>
        <v>0</v>
      </c>
      <c r="C34" s="434">
        <f>'Export SMIS'!H23</f>
        <v>0</v>
      </c>
      <c r="D34" s="435">
        <f t="shared" si="0"/>
        <v>0</v>
      </c>
      <c r="E34" s="435">
        <f>'Export SMIS'!AI23</f>
        <v>0</v>
      </c>
      <c r="F34" s="435">
        <f>'Export SMIS'!AL23</f>
        <v>0</v>
      </c>
      <c r="G34" s="435">
        <f>'Export SMIS'!AC23</f>
        <v>0</v>
      </c>
      <c r="H34" s="435">
        <f t="shared" si="1"/>
        <v>0</v>
      </c>
      <c r="I34" s="435">
        <f>'Export SMIS'!R23</f>
        <v>0</v>
      </c>
      <c r="J34" s="435">
        <f>'Export SMIS'!W23</f>
        <v>0</v>
      </c>
      <c r="K34" s="435">
        <f>'Export SMIS'!X23</f>
        <v>0</v>
      </c>
      <c r="L34" s="435">
        <f t="shared" si="2"/>
        <v>0</v>
      </c>
      <c r="M34" s="424">
        <f>'Export SMIS'!E23</f>
        <v>0</v>
      </c>
    </row>
    <row r="35" spans="1:13" ht="21.6" customHeight="1" x14ac:dyDescent="0.2">
      <c r="A35" s="432">
        <v>23</v>
      </c>
      <c r="B35" s="433">
        <f>'Export SMIS'!F24</f>
        <v>0</v>
      </c>
      <c r="C35" s="434">
        <f>'Export SMIS'!H24</f>
        <v>0</v>
      </c>
      <c r="D35" s="435">
        <f t="shared" si="0"/>
        <v>0</v>
      </c>
      <c r="E35" s="435">
        <f>'Export SMIS'!AI24</f>
        <v>0</v>
      </c>
      <c r="F35" s="435">
        <f>'Export SMIS'!AL24</f>
        <v>0</v>
      </c>
      <c r="G35" s="435">
        <f>'Export SMIS'!AC24</f>
        <v>0</v>
      </c>
      <c r="H35" s="435">
        <f t="shared" si="1"/>
        <v>0</v>
      </c>
      <c r="I35" s="435">
        <f>'Export SMIS'!R24</f>
        <v>0</v>
      </c>
      <c r="J35" s="435">
        <f>'Export SMIS'!W24</f>
        <v>0</v>
      </c>
      <c r="K35" s="435">
        <f>'Export SMIS'!X24</f>
        <v>0</v>
      </c>
      <c r="L35" s="435">
        <f t="shared" si="2"/>
        <v>0</v>
      </c>
      <c r="M35" s="424">
        <f>'Export SMIS'!E24</f>
        <v>0</v>
      </c>
    </row>
    <row r="36" spans="1:13" ht="21.6" customHeight="1" x14ac:dyDescent="0.2">
      <c r="A36" s="432">
        <v>24</v>
      </c>
      <c r="B36" s="433">
        <f>'Export SMIS'!F25</f>
        <v>0</v>
      </c>
      <c r="C36" s="434">
        <f>'Export SMIS'!H25</f>
        <v>0</v>
      </c>
      <c r="D36" s="435">
        <f t="shared" si="0"/>
        <v>0</v>
      </c>
      <c r="E36" s="435">
        <f>'Export SMIS'!AI25</f>
        <v>0</v>
      </c>
      <c r="F36" s="435">
        <f>'Export SMIS'!AL25</f>
        <v>0</v>
      </c>
      <c r="G36" s="435">
        <f>'Export SMIS'!AC25</f>
        <v>0</v>
      </c>
      <c r="H36" s="435">
        <f t="shared" si="1"/>
        <v>0</v>
      </c>
      <c r="I36" s="435">
        <f>'Export SMIS'!R25</f>
        <v>0</v>
      </c>
      <c r="J36" s="435">
        <f>'Export SMIS'!W25</f>
        <v>0</v>
      </c>
      <c r="K36" s="435">
        <f>'Export SMIS'!X25</f>
        <v>0</v>
      </c>
      <c r="L36" s="435">
        <f t="shared" si="2"/>
        <v>0</v>
      </c>
      <c r="M36" s="424">
        <f>'Export SMIS'!E25</f>
        <v>0</v>
      </c>
    </row>
    <row r="37" spans="1:13" ht="21.6" customHeight="1" x14ac:dyDescent="0.2">
      <c r="A37" s="432">
        <v>25</v>
      </c>
      <c r="B37" s="433">
        <f>'Export SMIS'!F26</f>
        <v>0</v>
      </c>
      <c r="C37" s="434">
        <f>'Export SMIS'!H26</f>
        <v>0</v>
      </c>
      <c r="D37" s="435">
        <f t="shared" si="0"/>
        <v>0</v>
      </c>
      <c r="E37" s="435">
        <f>'Export SMIS'!AI26</f>
        <v>0</v>
      </c>
      <c r="F37" s="435">
        <f>'Export SMIS'!AL26</f>
        <v>0</v>
      </c>
      <c r="G37" s="435">
        <f>'Export SMIS'!AC26</f>
        <v>0</v>
      </c>
      <c r="H37" s="435">
        <f t="shared" si="1"/>
        <v>0</v>
      </c>
      <c r="I37" s="435">
        <f>'Export SMIS'!R26</f>
        <v>0</v>
      </c>
      <c r="J37" s="435">
        <f>'Export SMIS'!W26</f>
        <v>0</v>
      </c>
      <c r="K37" s="435">
        <f>'Export SMIS'!X26</f>
        <v>0</v>
      </c>
      <c r="L37" s="435">
        <f t="shared" si="2"/>
        <v>0</v>
      </c>
      <c r="M37" s="424">
        <f>'Export SMIS'!E26</f>
        <v>0</v>
      </c>
    </row>
    <row r="38" spans="1:13" ht="21.6" customHeight="1" x14ac:dyDescent="0.2">
      <c r="A38" s="432">
        <v>26</v>
      </c>
      <c r="B38" s="433">
        <f>'Export SMIS'!F27</f>
        <v>0</v>
      </c>
      <c r="C38" s="434">
        <f>'Export SMIS'!H27</f>
        <v>0</v>
      </c>
      <c r="D38" s="435">
        <f t="shared" si="0"/>
        <v>0</v>
      </c>
      <c r="E38" s="435">
        <f>'Export SMIS'!AI27</f>
        <v>0</v>
      </c>
      <c r="F38" s="435">
        <f>'Export SMIS'!AL27</f>
        <v>0</v>
      </c>
      <c r="G38" s="435">
        <f>'Export SMIS'!AC27</f>
        <v>0</v>
      </c>
      <c r="H38" s="435">
        <f t="shared" si="1"/>
        <v>0</v>
      </c>
      <c r="I38" s="435">
        <f>'Export SMIS'!R27</f>
        <v>0</v>
      </c>
      <c r="J38" s="435">
        <f>'Export SMIS'!W27</f>
        <v>0</v>
      </c>
      <c r="K38" s="435">
        <f>'Export SMIS'!X27</f>
        <v>0</v>
      </c>
      <c r="L38" s="435">
        <f t="shared" si="2"/>
        <v>0</v>
      </c>
      <c r="M38" s="424">
        <f>'Export SMIS'!E27</f>
        <v>0</v>
      </c>
    </row>
    <row r="39" spans="1:13" ht="21.6" customHeight="1" x14ac:dyDescent="0.2">
      <c r="A39" s="432">
        <v>27</v>
      </c>
      <c r="B39" s="433">
        <f>'Export SMIS'!F28</f>
        <v>0</v>
      </c>
      <c r="C39" s="434">
        <f>'Export SMIS'!H28</f>
        <v>0</v>
      </c>
      <c r="D39" s="435">
        <f t="shared" si="0"/>
        <v>0</v>
      </c>
      <c r="E39" s="435">
        <f>'Export SMIS'!AI28</f>
        <v>0</v>
      </c>
      <c r="F39" s="435">
        <f>'Export SMIS'!AL28</f>
        <v>0</v>
      </c>
      <c r="G39" s="435">
        <f>'Export SMIS'!AC28</f>
        <v>0</v>
      </c>
      <c r="H39" s="435">
        <f t="shared" si="1"/>
        <v>0</v>
      </c>
      <c r="I39" s="435">
        <f>'Export SMIS'!R28</f>
        <v>0</v>
      </c>
      <c r="J39" s="435">
        <f>'Export SMIS'!W28</f>
        <v>0</v>
      </c>
      <c r="K39" s="435">
        <f>'Export SMIS'!X28</f>
        <v>0</v>
      </c>
      <c r="L39" s="435">
        <f t="shared" si="2"/>
        <v>0</v>
      </c>
      <c r="M39" s="424">
        <f>'Export SMIS'!E28</f>
        <v>0</v>
      </c>
    </row>
    <row r="40" spans="1:13" ht="21.6" customHeight="1" x14ac:dyDescent="0.2">
      <c r="A40" s="432">
        <v>28</v>
      </c>
      <c r="B40" s="433">
        <f>'Export SMIS'!F29</f>
        <v>0</v>
      </c>
      <c r="C40" s="434">
        <f>'Export SMIS'!H29</f>
        <v>0</v>
      </c>
      <c r="D40" s="435">
        <f t="shared" si="0"/>
        <v>0</v>
      </c>
      <c r="E40" s="435">
        <f>'Export SMIS'!AI29</f>
        <v>0</v>
      </c>
      <c r="F40" s="435">
        <f>'Export SMIS'!AL29</f>
        <v>0</v>
      </c>
      <c r="G40" s="435">
        <f>'Export SMIS'!AC29</f>
        <v>0</v>
      </c>
      <c r="H40" s="435">
        <f t="shared" si="1"/>
        <v>0</v>
      </c>
      <c r="I40" s="435">
        <f>'Export SMIS'!R29</f>
        <v>0</v>
      </c>
      <c r="J40" s="435">
        <f>'Export SMIS'!W29</f>
        <v>0</v>
      </c>
      <c r="K40" s="435">
        <f>'Export SMIS'!X29</f>
        <v>0</v>
      </c>
      <c r="L40" s="435">
        <f t="shared" si="2"/>
        <v>0</v>
      </c>
      <c r="M40" s="424">
        <f>'Export SMIS'!E29</f>
        <v>0</v>
      </c>
    </row>
    <row r="41" spans="1:13" ht="21.6" customHeight="1" x14ac:dyDescent="0.2">
      <c r="A41" s="432">
        <v>29</v>
      </c>
      <c r="B41" s="433">
        <f>'Export SMIS'!F30</f>
        <v>0</v>
      </c>
      <c r="C41" s="434">
        <f>'Export SMIS'!H30</f>
        <v>0</v>
      </c>
      <c r="D41" s="435">
        <f t="shared" si="0"/>
        <v>0</v>
      </c>
      <c r="E41" s="435">
        <f>'Export SMIS'!AI30</f>
        <v>0</v>
      </c>
      <c r="F41" s="435">
        <f>'Export SMIS'!AL30</f>
        <v>0</v>
      </c>
      <c r="G41" s="435">
        <f>'Export SMIS'!AC30</f>
        <v>0</v>
      </c>
      <c r="H41" s="435">
        <f t="shared" si="1"/>
        <v>0</v>
      </c>
      <c r="I41" s="435">
        <f>'Export SMIS'!R30</f>
        <v>0</v>
      </c>
      <c r="J41" s="435">
        <f>'Export SMIS'!W30</f>
        <v>0</v>
      </c>
      <c r="K41" s="435">
        <f>'Export SMIS'!X30</f>
        <v>0</v>
      </c>
      <c r="L41" s="435">
        <f t="shared" si="2"/>
        <v>0</v>
      </c>
      <c r="M41" s="424">
        <f>'Export SMIS'!E30</f>
        <v>0</v>
      </c>
    </row>
    <row r="42" spans="1:13" ht="21.6" customHeight="1" x14ac:dyDescent="0.2">
      <c r="A42" s="432">
        <v>30</v>
      </c>
      <c r="B42" s="433">
        <f>'Export SMIS'!F31</f>
        <v>0</v>
      </c>
      <c r="C42" s="434">
        <f>'Export SMIS'!H31</f>
        <v>0</v>
      </c>
      <c r="D42" s="435">
        <f t="shared" si="0"/>
        <v>0</v>
      </c>
      <c r="E42" s="435">
        <f>'Export SMIS'!AI31</f>
        <v>0</v>
      </c>
      <c r="F42" s="435">
        <f>'Export SMIS'!AL31</f>
        <v>0</v>
      </c>
      <c r="G42" s="435">
        <f>'Export SMIS'!AC31</f>
        <v>0</v>
      </c>
      <c r="H42" s="435">
        <f t="shared" si="1"/>
        <v>0</v>
      </c>
      <c r="I42" s="435">
        <f>'Export SMIS'!R31</f>
        <v>0</v>
      </c>
      <c r="J42" s="435">
        <f>'Export SMIS'!W31</f>
        <v>0</v>
      </c>
      <c r="K42" s="435">
        <f>'Export SMIS'!X31</f>
        <v>0</v>
      </c>
      <c r="L42" s="435">
        <f t="shared" si="2"/>
        <v>0</v>
      </c>
      <c r="M42" s="424">
        <f>'Export SMIS'!E31</f>
        <v>0</v>
      </c>
    </row>
    <row r="43" spans="1:13" ht="21.6" customHeight="1" x14ac:dyDescent="0.2">
      <c r="A43" s="432">
        <v>31</v>
      </c>
      <c r="B43" s="433">
        <f>'Export SMIS'!F32</f>
        <v>0</v>
      </c>
      <c r="C43" s="434">
        <f>'Export SMIS'!H32</f>
        <v>0</v>
      </c>
      <c r="D43" s="435">
        <f t="shared" si="0"/>
        <v>0</v>
      </c>
      <c r="E43" s="435">
        <f>'Export SMIS'!AI32</f>
        <v>0</v>
      </c>
      <c r="F43" s="435">
        <f>'Export SMIS'!AL32</f>
        <v>0</v>
      </c>
      <c r="G43" s="435">
        <f>'Export SMIS'!AC32</f>
        <v>0</v>
      </c>
      <c r="H43" s="435">
        <f t="shared" si="1"/>
        <v>0</v>
      </c>
      <c r="I43" s="435">
        <f>'Export SMIS'!R32</f>
        <v>0</v>
      </c>
      <c r="J43" s="435">
        <f>'Export SMIS'!W32</f>
        <v>0</v>
      </c>
      <c r="K43" s="435">
        <f>'Export SMIS'!X32</f>
        <v>0</v>
      </c>
      <c r="L43" s="435">
        <f t="shared" si="2"/>
        <v>0</v>
      </c>
      <c r="M43" s="424">
        <f>'Export SMIS'!E32</f>
        <v>0</v>
      </c>
    </row>
    <row r="44" spans="1:13" ht="21.6" customHeight="1" x14ac:dyDescent="0.2">
      <c r="A44" s="432">
        <v>32</v>
      </c>
      <c r="B44" s="433">
        <f>'Export SMIS'!F33</f>
        <v>0</v>
      </c>
      <c r="C44" s="434">
        <f>'Export SMIS'!H33</f>
        <v>0</v>
      </c>
      <c r="D44" s="435">
        <f t="shared" si="0"/>
        <v>0</v>
      </c>
      <c r="E44" s="435">
        <f>'Export SMIS'!AI33</f>
        <v>0</v>
      </c>
      <c r="F44" s="435">
        <f>'Export SMIS'!AL33</f>
        <v>0</v>
      </c>
      <c r="G44" s="435">
        <f>'Export SMIS'!AC33</f>
        <v>0</v>
      </c>
      <c r="H44" s="435">
        <f t="shared" si="1"/>
        <v>0</v>
      </c>
      <c r="I44" s="435">
        <f>'Export SMIS'!R33</f>
        <v>0</v>
      </c>
      <c r="J44" s="435">
        <f>'Export SMIS'!W33</f>
        <v>0</v>
      </c>
      <c r="K44" s="435">
        <f>'Export SMIS'!X33</f>
        <v>0</v>
      </c>
      <c r="L44" s="435">
        <f t="shared" si="2"/>
        <v>0</v>
      </c>
      <c r="M44" s="424">
        <f>'Export SMIS'!E33</f>
        <v>0</v>
      </c>
    </row>
    <row r="45" spans="1:13" ht="21.6" customHeight="1" x14ac:dyDescent="0.2">
      <c r="A45" s="432">
        <v>33</v>
      </c>
      <c r="B45" s="433">
        <f>'Export SMIS'!F34</f>
        <v>0</v>
      </c>
      <c r="C45" s="434">
        <f>'Export SMIS'!H34</f>
        <v>0</v>
      </c>
      <c r="D45" s="435">
        <f t="shared" si="0"/>
        <v>0</v>
      </c>
      <c r="E45" s="435">
        <f>'Export SMIS'!AI34</f>
        <v>0</v>
      </c>
      <c r="F45" s="435">
        <f>'Export SMIS'!AL34</f>
        <v>0</v>
      </c>
      <c r="G45" s="435">
        <f>'Export SMIS'!AC34</f>
        <v>0</v>
      </c>
      <c r="H45" s="435">
        <f t="shared" si="1"/>
        <v>0</v>
      </c>
      <c r="I45" s="435">
        <f>'Export SMIS'!R34</f>
        <v>0</v>
      </c>
      <c r="J45" s="435">
        <f>'Export SMIS'!W34</f>
        <v>0</v>
      </c>
      <c r="K45" s="435">
        <f>'Export SMIS'!X34</f>
        <v>0</v>
      </c>
      <c r="L45" s="435">
        <f t="shared" si="2"/>
        <v>0</v>
      </c>
      <c r="M45" s="424">
        <f>'Export SMIS'!E34</f>
        <v>0</v>
      </c>
    </row>
    <row r="46" spans="1:13" ht="21.6" customHeight="1" x14ac:dyDescent="0.2">
      <c r="A46" s="432">
        <v>34</v>
      </c>
      <c r="B46" s="433">
        <f>'Export SMIS'!F35</f>
        <v>0</v>
      </c>
      <c r="C46" s="434">
        <f>'Export SMIS'!H35</f>
        <v>0</v>
      </c>
      <c r="D46" s="435">
        <f t="shared" si="0"/>
        <v>0</v>
      </c>
      <c r="E46" s="435">
        <f>'Export SMIS'!AI35</f>
        <v>0</v>
      </c>
      <c r="F46" s="435">
        <f>'Export SMIS'!AL35</f>
        <v>0</v>
      </c>
      <c r="G46" s="435">
        <f>'Export SMIS'!AC35</f>
        <v>0</v>
      </c>
      <c r="H46" s="435">
        <f t="shared" si="1"/>
        <v>0</v>
      </c>
      <c r="I46" s="435">
        <f>'Export SMIS'!R35</f>
        <v>0</v>
      </c>
      <c r="J46" s="435">
        <f>'Export SMIS'!W35</f>
        <v>0</v>
      </c>
      <c r="K46" s="435">
        <f>'Export SMIS'!X35</f>
        <v>0</v>
      </c>
      <c r="L46" s="435">
        <f t="shared" si="2"/>
        <v>0</v>
      </c>
      <c r="M46" s="424">
        <f>'Export SMIS'!E35</f>
        <v>0</v>
      </c>
    </row>
    <row r="47" spans="1:13" ht="21.6" customHeight="1" x14ac:dyDescent="0.2">
      <c r="A47" s="432">
        <v>35</v>
      </c>
      <c r="B47" s="433">
        <f>'Export SMIS'!F36</f>
        <v>0</v>
      </c>
      <c r="C47" s="434">
        <f>'Export SMIS'!H36</f>
        <v>0</v>
      </c>
      <c r="D47" s="435">
        <f t="shared" si="0"/>
        <v>0</v>
      </c>
      <c r="E47" s="435">
        <f>'Export SMIS'!AI36</f>
        <v>0</v>
      </c>
      <c r="F47" s="435">
        <f>'Export SMIS'!AL36</f>
        <v>0</v>
      </c>
      <c r="G47" s="435">
        <f>'Export SMIS'!AC36</f>
        <v>0</v>
      </c>
      <c r="H47" s="435">
        <f t="shared" si="1"/>
        <v>0</v>
      </c>
      <c r="I47" s="435">
        <f>'Export SMIS'!R36</f>
        <v>0</v>
      </c>
      <c r="J47" s="435">
        <f>'Export SMIS'!W36</f>
        <v>0</v>
      </c>
      <c r="K47" s="435">
        <f>'Export SMIS'!X36</f>
        <v>0</v>
      </c>
      <c r="L47" s="435">
        <f t="shared" si="2"/>
        <v>0</v>
      </c>
      <c r="M47" s="424">
        <f>'Export SMIS'!E36</f>
        <v>0</v>
      </c>
    </row>
    <row r="48" spans="1:13" ht="21.6" customHeight="1" x14ac:dyDescent="0.2">
      <c r="A48" s="432">
        <v>36</v>
      </c>
      <c r="B48" s="433">
        <f>'Export SMIS'!F37</f>
        <v>0</v>
      </c>
      <c r="C48" s="434">
        <f>'Export SMIS'!H37</f>
        <v>0</v>
      </c>
      <c r="D48" s="435">
        <f t="shared" si="0"/>
        <v>0</v>
      </c>
      <c r="E48" s="435">
        <f>'Export SMIS'!AI37</f>
        <v>0</v>
      </c>
      <c r="F48" s="435">
        <f>'Export SMIS'!AL37</f>
        <v>0</v>
      </c>
      <c r="G48" s="435">
        <f>'Export SMIS'!AC37</f>
        <v>0</v>
      </c>
      <c r="H48" s="435">
        <f t="shared" si="1"/>
        <v>0</v>
      </c>
      <c r="I48" s="435">
        <f>'Export SMIS'!R37</f>
        <v>0</v>
      </c>
      <c r="J48" s="435">
        <f>'Export SMIS'!W37</f>
        <v>0</v>
      </c>
      <c r="K48" s="435">
        <f>'Export SMIS'!X37</f>
        <v>0</v>
      </c>
      <c r="L48" s="435">
        <f t="shared" si="2"/>
        <v>0</v>
      </c>
      <c r="M48" s="424">
        <f>'Export SMIS'!E37</f>
        <v>0</v>
      </c>
    </row>
    <row r="49" spans="1:13" ht="21.6" customHeight="1" x14ac:dyDescent="0.2">
      <c r="A49" s="432">
        <v>37</v>
      </c>
      <c r="B49" s="433">
        <f>'Export SMIS'!F38</f>
        <v>0</v>
      </c>
      <c r="C49" s="434">
        <f>'Export SMIS'!H38</f>
        <v>0</v>
      </c>
      <c r="D49" s="435">
        <f t="shared" si="0"/>
        <v>0</v>
      </c>
      <c r="E49" s="435">
        <f>'Export SMIS'!AI38</f>
        <v>0</v>
      </c>
      <c r="F49" s="435">
        <f>'Export SMIS'!AL38</f>
        <v>0</v>
      </c>
      <c r="G49" s="435">
        <f>'Export SMIS'!AC38</f>
        <v>0</v>
      </c>
      <c r="H49" s="435">
        <f t="shared" si="1"/>
        <v>0</v>
      </c>
      <c r="I49" s="435">
        <f>'Export SMIS'!R38</f>
        <v>0</v>
      </c>
      <c r="J49" s="435">
        <f>'Export SMIS'!W38</f>
        <v>0</v>
      </c>
      <c r="K49" s="435">
        <f>'Export SMIS'!X38</f>
        <v>0</v>
      </c>
      <c r="L49" s="435">
        <f t="shared" si="2"/>
        <v>0</v>
      </c>
      <c r="M49" s="424">
        <f>'Export SMIS'!E38</f>
        <v>0</v>
      </c>
    </row>
    <row r="50" spans="1:13" ht="21.6" customHeight="1" x14ac:dyDescent="0.2">
      <c r="A50" s="432">
        <v>38</v>
      </c>
      <c r="B50" s="433">
        <f>'Export SMIS'!F39</f>
        <v>0</v>
      </c>
      <c r="C50" s="434">
        <f>'Export SMIS'!H39</f>
        <v>0</v>
      </c>
      <c r="D50" s="435">
        <f t="shared" si="0"/>
        <v>0</v>
      </c>
      <c r="E50" s="435">
        <f>'Export SMIS'!AI39</f>
        <v>0</v>
      </c>
      <c r="F50" s="435">
        <f>'Export SMIS'!AL39</f>
        <v>0</v>
      </c>
      <c r="G50" s="435">
        <f>'Export SMIS'!AC39</f>
        <v>0</v>
      </c>
      <c r="H50" s="435">
        <f t="shared" si="1"/>
        <v>0</v>
      </c>
      <c r="I50" s="435">
        <f>'Export SMIS'!R39</f>
        <v>0</v>
      </c>
      <c r="J50" s="435">
        <f>'Export SMIS'!W39</f>
        <v>0</v>
      </c>
      <c r="K50" s="435">
        <f>'Export SMIS'!X39</f>
        <v>0</v>
      </c>
      <c r="L50" s="435">
        <f t="shared" si="2"/>
        <v>0</v>
      </c>
      <c r="M50" s="424">
        <f>'Export SMIS'!E39</f>
        <v>0</v>
      </c>
    </row>
    <row r="51" spans="1:13" ht="21.6" customHeight="1" x14ac:dyDescent="0.2">
      <c r="A51" s="432">
        <v>39</v>
      </c>
      <c r="B51" s="433">
        <f>'Export SMIS'!F40</f>
        <v>0</v>
      </c>
      <c r="C51" s="434">
        <f>'Export SMIS'!H40</f>
        <v>0</v>
      </c>
      <c r="D51" s="435">
        <f t="shared" si="0"/>
        <v>0</v>
      </c>
      <c r="E51" s="435">
        <f>'Export SMIS'!AI40</f>
        <v>0</v>
      </c>
      <c r="F51" s="435">
        <f>'Export SMIS'!AL40</f>
        <v>0</v>
      </c>
      <c r="G51" s="435">
        <f>'Export SMIS'!AC40</f>
        <v>0</v>
      </c>
      <c r="H51" s="435">
        <f t="shared" si="1"/>
        <v>0</v>
      </c>
      <c r="I51" s="435">
        <f>'Export SMIS'!R40</f>
        <v>0</v>
      </c>
      <c r="J51" s="435">
        <f>'Export SMIS'!W40</f>
        <v>0</v>
      </c>
      <c r="K51" s="435">
        <f>'Export SMIS'!X40</f>
        <v>0</v>
      </c>
      <c r="L51" s="435">
        <f t="shared" si="2"/>
        <v>0</v>
      </c>
      <c r="M51" s="424">
        <f>'Export SMIS'!E40</f>
        <v>0</v>
      </c>
    </row>
    <row r="52" spans="1:13" ht="21.6" customHeight="1" x14ac:dyDescent="0.2">
      <c r="A52" s="432">
        <v>40</v>
      </c>
      <c r="B52" s="433">
        <f>'Export SMIS'!F41</f>
        <v>0</v>
      </c>
      <c r="C52" s="434">
        <f>'Export SMIS'!H41</f>
        <v>0</v>
      </c>
      <c r="D52" s="435">
        <f t="shared" si="0"/>
        <v>0</v>
      </c>
      <c r="E52" s="435">
        <f>'Export SMIS'!AI41</f>
        <v>0</v>
      </c>
      <c r="F52" s="435">
        <f>'Export SMIS'!AL41</f>
        <v>0</v>
      </c>
      <c r="G52" s="435">
        <f>'Export SMIS'!AC41</f>
        <v>0</v>
      </c>
      <c r="H52" s="435">
        <f t="shared" si="1"/>
        <v>0</v>
      </c>
      <c r="I52" s="435">
        <f>'Export SMIS'!R41</f>
        <v>0</v>
      </c>
      <c r="J52" s="435">
        <f>'Export SMIS'!W41</f>
        <v>0</v>
      </c>
      <c r="K52" s="435">
        <f>'Export SMIS'!X41</f>
        <v>0</v>
      </c>
      <c r="L52" s="435">
        <f t="shared" si="2"/>
        <v>0</v>
      </c>
      <c r="M52" s="424">
        <f>'Export SMIS'!E41</f>
        <v>0</v>
      </c>
    </row>
    <row r="53" spans="1:13" ht="21.6" customHeight="1" x14ac:dyDescent="0.2">
      <c r="A53" s="510" t="s">
        <v>0</v>
      </c>
      <c r="B53" s="511"/>
      <c r="C53" s="512"/>
      <c r="D53" s="436">
        <f>SUM(D13:D52)</f>
        <v>0</v>
      </c>
      <c r="E53" s="436">
        <f t="shared" ref="E53:K53" si="3">SUM(E13:E52)</f>
        <v>0</v>
      </c>
      <c r="F53" s="436">
        <f t="shared" si="3"/>
        <v>0</v>
      </c>
      <c r="G53" s="436">
        <f t="shared" si="3"/>
        <v>0</v>
      </c>
      <c r="H53" s="436">
        <f t="shared" si="3"/>
        <v>0</v>
      </c>
      <c r="I53" s="436">
        <f t="shared" si="3"/>
        <v>0</v>
      </c>
      <c r="J53" s="436">
        <f t="shared" si="3"/>
        <v>0</v>
      </c>
      <c r="K53" s="436">
        <f t="shared" si="3"/>
        <v>0</v>
      </c>
      <c r="L53" s="436">
        <f>SUM(L13:L52)</f>
        <v>0</v>
      </c>
    </row>
    <row r="54" spans="1:13" ht="12" x14ac:dyDescent="0.2">
      <c r="D54" s="19" t="str">
        <f>IF(D53=Buget_cerere!E110,"OK","ERROR")</f>
        <v>OK</v>
      </c>
      <c r="E54" s="504" t="e">
        <f>IF(E53+F53=ROUND(Buget_cerere!C122,2),"OK","ERROR")</f>
        <v>#VALUE!</v>
      </c>
      <c r="F54" s="505" t="str">
        <f t="shared" ref="F54" si="4">IF(F53=F55,"OK","ERROR")</f>
        <v>OK</v>
      </c>
      <c r="G54" s="437" t="e">
        <f>IF(G53=ROUND(Buget_cerere!C118-Buget_cerere!C121,2),"OK","ERROR")</f>
        <v>#VALUE!</v>
      </c>
      <c r="H54" s="19" t="str">
        <f>IF(H53=Buget_cerere!D110+Buget_cerere!G110,"OK","ERROR")</f>
        <v>OK</v>
      </c>
      <c r="I54" s="19" t="str">
        <f>IF(I53=Buget_cerere!D110,"OK","ERROR")</f>
        <v>OK</v>
      </c>
      <c r="J54" s="19" t="str">
        <f>IF(J53=Buget_cerere!G110,"OK","ERROR")</f>
        <v>OK</v>
      </c>
      <c r="K54" s="19" t="str">
        <f>IF(K53=Buget_cerere!H110,"OK","ERROR")</f>
        <v>OK</v>
      </c>
      <c r="L54" s="19" t="str">
        <f>IF(L53=Buget_cerere!I110,"OK","ERROR")</f>
        <v>OK</v>
      </c>
    </row>
    <row r="55" spans="1:13" ht="21.6" customHeight="1" x14ac:dyDescent="0.2">
      <c r="D55" s="438"/>
      <c r="E55" s="506"/>
      <c r="F55" s="506"/>
      <c r="G55" s="439"/>
      <c r="H55" s="438"/>
      <c r="I55" s="438"/>
      <c r="J55" s="438"/>
      <c r="K55" s="438"/>
      <c r="L55" s="438"/>
    </row>
    <row r="56" spans="1:13" ht="21.6" customHeight="1" x14ac:dyDescent="0.2">
      <c r="D56" s="440"/>
      <c r="E56" s="440"/>
      <c r="F56" s="440"/>
    </row>
    <row r="57" spans="1:13" ht="21.6" customHeight="1" x14ac:dyDescent="0.2">
      <c r="D57" s="440"/>
      <c r="F57" s="440"/>
    </row>
    <row r="58" spans="1:13" ht="21.6" customHeight="1" x14ac:dyDescent="0.2">
      <c r="D58" s="440"/>
    </row>
    <row r="59" spans="1:13" ht="21.6" customHeight="1" x14ac:dyDescent="0.2">
      <c r="D59" s="440"/>
    </row>
    <row r="60" spans="1:13" ht="21.6" customHeight="1" x14ac:dyDescent="0.2">
      <c r="D60" s="440"/>
    </row>
    <row r="61" spans="1:13" ht="21.6" customHeight="1" x14ac:dyDescent="0.2">
      <c r="D61" s="441"/>
      <c r="E61" s="440"/>
    </row>
  </sheetData>
  <sheetProtection algorithmName="SHA-512" hashValue="0rAw7zMmuwp6TOnyxMSCtLUTGIFxyrbrJViKXyYmFP0d+sP18KE0E1TWytyXC2ECrwjUq34O+23ZIa60Zej6gA==" saltValue="Ds+0ih2bX05jO/J6MIcT6A==" spinCount="100000" sheet="1" objects="1" scenarios="1"/>
  <mergeCells count="18">
    <mergeCell ref="B6:L6"/>
    <mergeCell ref="E54:F54"/>
    <mergeCell ref="E55:F55"/>
    <mergeCell ref="C8:D8"/>
    <mergeCell ref="C7:L7"/>
    <mergeCell ref="A53:C53"/>
    <mergeCell ref="A10:A11"/>
    <mergeCell ref="L10:L11"/>
    <mergeCell ref="B10:B11"/>
    <mergeCell ref="C10:C11"/>
    <mergeCell ref="D10:G10"/>
    <mergeCell ref="H10:J10"/>
    <mergeCell ref="K10:K11"/>
    <mergeCell ref="B1:L1"/>
    <mergeCell ref="B3:L3"/>
    <mergeCell ref="B2:L2"/>
    <mergeCell ref="B4:L4"/>
    <mergeCell ref="B5:L5"/>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3</vt:i4>
      </vt:variant>
    </vt:vector>
  </HeadingPairs>
  <TitlesOfParts>
    <vt:vector size="12" baseType="lpstr">
      <vt:lpstr>Instructiuni</vt:lpstr>
      <vt:lpstr>Matrice Corelare Buget cu Deviz</vt:lpstr>
      <vt:lpstr>Buget_cerere</vt:lpstr>
      <vt:lpstr>Buget Obiective</vt:lpstr>
      <vt:lpstr>Buget Categorii Cheltuieli</vt:lpstr>
      <vt:lpstr>Funding Gap</vt:lpstr>
      <vt:lpstr>Amortizare</vt:lpstr>
      <vt:lpstr>Export SMIS</vt:lpstr>
      <vt:lpstr>Buget Sintetic</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Ioana Badila</cp:lastModifiedBy>
  <cp:lastPrinted>2023-09-06T12:51:28Z</cp:lastPrinted>
  <dcterms:created xsi:type="dcterms:W3CDTF">2015-08-05T10:46:20Z</dcterms:created>
  <dcterms:modified xsi:type="dcterms:W3CDTF">2023-09-06T13:25:59Z</dcterms:modified>
</cp:coreProperties>
</file>